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160" activeTab="3"/>
  </bookViews>
  <sheets>
    <sheet name="Feuil1" sheetId="1" r:id="rId1"/>
    <sheet name="Feuil2" sheetId="2" r:id="rId2"/>
    <sheet name="synthèse" sheetId="3" r:id="rId3"/>
    <sheet name="revision du budge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4" l="1"/>
  <c r="D9" i="3"/>
  <c r="K3" i="4"/>
  <c r="D32" i="1" l="1"/>
  <c r="E51" i="1"/>
  <c r="D13" i="1"/>
  <c r="D19" i="1"/>
  <c r="J66" i="4"/>
  <c r="D63" i="4"/>
  <c r="D64" i="4"/>
  <c r="I3" i="4" l="1"/>
  <c r="D10" i="3" l="1"/>
  <c r="D7" i="3"/>
  <c r="G7" i="3" s="1"/>
  <c r="I5" i="4"/>
  <c r="I6" i="4"/>
  <c r="I7" i="4"/>
  <c r="I8" i="4"/>
  <c r="I10" i="4"/>
  <c r="I11" i="4"/>
  <c r="I12" i="4"/>
  <c r="I13" i="4"/>
  <c r="I16" i="4"/>
  <c r="I17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5" i="4"/>
  <c r="I36" i="4"/>
  <c r="I37" i="4"/>
  <c r="I40" i="4"/>
  <c r="I41" i="4"/>
  <c r="I42" i="4"/>
  <c r="I43" i="4"/>
  <c r="I46" i="4"/>
  <c r="I47" i="4"/>
  <c r="I48" i="4"/>
  <c r="I50" i="4"/>
  <c r="I51" i="4"/>
  <c r="I52" i="4"/>
  <c r="I53" i="4"/>
  <c r="I54" i="4"/>
  <c r="I56" i="4"/>
  <c r="I57" i="4"/>
  <c r="I59" i="4"/>
  <c r="I60" i="4"/>
  <c r="I61" i="4"/>
  <c r="I62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D11" i="3"/>
  <c r="K21" i="1"/>
  <c r="K17" i="1"/>
  <c r="K18" i="1"/>
  <c r="K19" i="1"/>
  <c r="K20" i="1"/>
  <c r="K16" i="1"/>
  <c r="H21" i="1"/>
  <c r="B29" i="1"/>
  <c r="D58" i="4"/>
  <c r="I58" i="4" s="1"/>
  <c r="F58" i="4"/>
  <c r="F5" i="4"/>
  <c r="G5" i="4"/>
  <c r="F6" i="4"/>
  <c r="G6" i="4"/>
  <c r="F7" i="4"/>
  <c r="G7" i="4"/>
  <c r="F8" i="4"/>
  <c r="G8" i="4"/>
  <c r="G9" i="4"/>
  <c r="F10" i="4"/>
  <c r="G10" i="4"/>
  <c r="F11" i="4"/>
  <c r="G11" i="4"/>
  <c r="F12" i="4"/>
  <c r="G12" i="4"/>
  <c r="F13" i="4"/>
  <c r="G13" i="4"/>
  <c r="G15" i="4"/>
  <c r="F16" i="4"/>
  <c r="G16" i="4"/>
  <c r="F17" i="4"/>
  <c r="G17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5" i="4"/>
  <c r="G35" i="4"/>
  <c r="F36" i="4"/>
  <c r="G36" i="4"/>
  <c r="F37" i="4"/>
  <c r="G37" i="4"/>
  <c r="G39" i="4"/>
  <c r="F40" i="4"/>
  <c r="G40" i="4"/>
  <c r="F41" i="4"/>
  <c r="G41" i="4"/>
  <c r="F42" i="4"/>
  <c r="G42" i="4"/>
  <c r="F43" i="4"/>
  <c r="G43" i="4"/>
  <c r="G45" i="4"/>
  <c r="F46" i="4"/>
  <c r="G46" i="4"/>
  <c r="F47" i="4"/>
  <c r="G47" i="4"/>
  <c r="F48" i="4"/>
  <c r="G48" i="4"/>
  <c r="F50" i="4"/>
  <c r="G50" i="4"/>
  <c r="F51" i="4"/>
  <c r="G51" i="4"/>
  <c r="F52" i="4"/>
  <c r="G52" i="4"/>
  <c r="F53" i="4"/>
  <c r="G53" i="4"/>
  <c r="F54" i="4"/>
  <c r="G54" i="4"/>
  <c r="F56" i="4"/>
  <c r="G56" i="4"/>
  <c r="F57" i="4"/>
  <c r="G57" i="4"/>
  <c r="G58" i="4"/>
  <c r="F59" i="4"/>
  <c r="G59" i="4"/>
  <c r="F60" i="4"/>
  <c r="G60" i="4"/>
  <c r="F61" i="4"/>
  <c r="G61" i="4"/>
  <c r="F62" i="4"/>
  <c r="G62" i="4"/>
  <c r="G63" i="4"/>
  <c r="F64" i="4"/>
  <c r="G64" i="4"/>
  <c r="F65" i="4"/>
  <c r="G65" i="4"/>
  <c r="F66" i="4"/>
  <c r="G66" i="4"/>
  <c r="F67" i="4"/>
  <c r="G67" i="4"/>
  <c r="F68" i="4"/>
  <c r="G68" i="4"/>
  <c r="F69" i="4"/>
  <c r="G69" i="4"/>
  <c r="F70" i="4"/>
  <c r="G70" i="4"/>
  <c r="F71" i="4"/>
  <c r="G71" i="4"/>
  <c r="F72" i="4"/>
  <c r="G72" i="4"/>
  <c r="F73" i="4"/>
  <c r="G73" i="4"/>
  <c r="F74" i="4"/>
  <c r="G74" i="4"/>
  <c r="F75" i="4"/>
  <c r="G75" i="4"/>
  <c r="F76" i="4"/>
  <c r="G76" i="4"/>
  <c r="G4" i="4"/>
  <c r="E44" i="4"/>
  <c r="G44" i="4" s="1"/>
  <c r="E14" i="4"/>
  <c r="G14" i="4" s="1"/>
  <c r="E34" i="4"/>
  <c r="G34" i="4" s="1"/>
  <c r="E38" i="4"/>
  <c r="G38" i="4" s="1"/>
  <c r="E49" i="4"/>
  <c r="G49" i="4" s="1"/>
  <c r="E55" i="4"/>
  <c r="G55" i="4" s="1"/>
  <c r="C77" i="4"/>
  <c r="D15" i="4"/>
  <c r="F15" i="4" s="1"/>
  <c r="D18" i="4"/>
  <c r="F18" i="4" s="1"/>
  <c r="D39" i="4"/>
  <c r="F39" i="4" s="1"/>
  <c r="D45" i="4"/>
  <c r="F45" i="4" s="1"/>
  <c r="B63" i="4"/>
  <c r="I18" i="4" l="1"/>
  <c r="I45" i="4"/>
  <c r="I63" i="4"/>
  <c r="I39" i="4"/>
  <c r="I15" i="4"/>
  <c r="E77" i="4"/>
  <c r="D9" i="4"/>
  <c r="I9" i="4" s="1"/>
  <c r="D38" i="4"/>
  <c r="D44" i="4"/>
  <c r="D14" i="4"/>
  <c r="I14" i="4" s="1"/>
  <c r="F63" i="4"/>
  <c r="D55" i="4"/>
  <c r="I55" i="4" s="1"/>
  <c r="D49" i="4"/>
  <c r="I49" i="4" s="1"/>
  <c r="D34" i="4"/>
  <c r="I34" i="4" s="1"/>
  <c r="D4" i="4"/>
  <c r="I4" i="4" s="1"/>
  <c r="B55" i="4"/>
  <c r="B49" i="4"/>
  <c r="B44" i="4"/>
  <c r="B38" i="4"/>
  <c r="B34" i="4"/>
  <c r="B14" i="4"/>
  <c r="B9" i="4"/>
  <c r="B4" i="4"/>
  <c r="D75" i="1"/>
  <c r="B61" i="1"/>
  <c r="G65" i="1"/>
  <c r="B53" i="1"/>
  <c r="G9" i="3"/>
  <c r="G10" i="3"/>
  <c r="G11" i="3"/>
  <c r="F5" i="3"/>
  <c r="F12" i="3"/>
  <c r="G77" i="4" l="1"/>
  <c r="E8" i="3"/>
  <c r="E12" i="3" s="1"/>
  <c r="F38" i="4"/>
  <c r="I38" i="4"/>
  <c r="F44" i="4"/>
  <c r="D8" i="3"/>
  <c r="I44" i="4"/>
  <c r="F4" i="4"/>
  <c r="F9" i="4"/>
  <c r="F49" i="4"/>
  <c r="B77" i="4"/>
  <c r="F34" i="4"/>
  <c r="F14" i="4"/>
  <c r="F55" i="4"/>
  <c r="D77" i="4"/>
  <c r="G8" i="3" l="1"/>
  <c r="G12" i="3" s="1"/>
  <c r="H7" i="3" s="1"/>
  <c r="D12" i="3"/>
  <c r="F77" i="4"/>
  <c r="I77" i="4"/>
  <c r="B47" i="1"/>
  <c r="B42" i="1"/>
  <c r="B36" i="1"/>
  <c r="B32" i="1"/>
  <c r="B12" i="1"/>
  <c r="B7" i="1"/>
  <c r="B2" i="1"/>
  <c r="D14" i="1" l="1"/>
  <c r="D16" i="1" s="1"/>
  <c r="E53" i="1"/>
  <c r="E55" i="1" s="1"/>
  <c r="H9" i="3"/>
  <c r="H10" i="3"/>
  <c r="H8" i="3"/>
  <c r="H11" i="3"/>
  <c r="D34" i="1"/>
  <c r="B75" i="1"/>
  <c r="B78" i="1" s="1"/>
  <c r="G75" i="1"/>
  <c r="H12" i="3" l="1"/>
  <c r="B76" i="1"/>
  <c r="B77" i="1"/>
</calcChain>
</file>

<file path=xl/sharedStrings.xml><?xml version="1.0" encoding="utf-8"?>
<sst xmlns="http://schemas.openxmlformats.org/spreadsheetml/2006/main" count="175" uniqueCount="87">
  <si>
    <t>Administration</t>
  </si>
  <si>
    <t>Forfait Ecobank (2 000 000)</t>
  </si>
  <si>
    <t>Proportionnel Ecobank (1,5)</t>
  </si>
  <si>
    <t>Comité</t>
  </si>
  <si>
    <t>Comité de Revu</t>
  </si>
  <si>
    <t>Comité d'approbation</t>
  </si>
  <si>
    <t>Fonctionnement courant</t>
  </si>
  <si>
    <t>Frais de mission</t>
  </si>
  <si>
    <t>Frais de carburant</t>
  </si>
  <si>
    <t>Fournitures de bureau</t>
  </si>
  <si>
    <t>Poste et télécommunication</t>
  </si>
  <si>
    <t>Salaires</t>
  </si>
  <si>
    <t>Traitement social</t>
  </si>
  <si>
    <t>Assurance maladie</t>
  </si>
  <si>
    <t>Primes fin de contrat</t>
  </si>
  <si>
    <t>Entretien et réparation de véhicules</t>
  </si>
  <si>
    <t>Assurances véhicules</t>
  </si>
  <si>
    <t>Loyers+ location  salle atelier</t>
  </si>
  <si>
    <t>Electricité, eau</t>
  </si>
  <si>
    <t>Prise en charge pause café / atelier/comité</t>
  </si>
  <si>
    <t>Entretien et aménagement de bâtiment</t>
  </si>
  <si>
    <t>Entretien matériel et réparation de mobiliers bureau</t>
  </si>
  <si>
    <t>Droits de timbre et taxes routières</t>
  </si>
  <si>
    <t>Frais bancaires</t>
  </si>
  <si>
    <t>Imprevus fonctionnement</t>
  </si>
  <si>
    <t xml:space="preserve">Imprevus </t>
  </si>
  <si>
    <t>Equipements</t>
  </si>
  <si>
    <t>Mobiliers de bureau</t>
  </si>
  <si>
    <t>Matériels et consommables informatiquesFEJ et SSC</t>
  </si>
  <si>
    <t>Véhicules  ou autres moyens roulants ( motos)</t>
  </si>
  <si>
    <t>Renforcement des capacités</t>
  </si>
  <si>
    <t>Formations</t>
  </si>
  <si>
    <t>Voyages d'études</t>
  </si>
  <si>
    <t>Autres ( Appui institutionnel)</t>
  </si>
  <si>
    <t>Inauguration d'infrastructures</t>
  </si>
  <si>
    <t>Appuis aux communes projets paticuliers</t>
  </si>
  <si>
    <t>Publicité+communication</t>
  </si>
  <si>
    <t>Contribution aux AG des Projets et Programmes (synergie)</t>
  </si>
  <si>
    <t>Evaluations, audits, études</t>
  </si>
  <si>
    <t>Audits et études</t>
  </si>
  <si>
    <t>consultant internationaux Evaluation intermédiare</t>
  </si>
  <si>
    <t>Consultants nationaux (qualité vivre+IECC)</t>
  </si>
  <si>
    <t>mprevus Audts et études</t>
  </si>
  <si>
    <t>Projets particuliers</t>
  </si>
  <si>
    <t>Axe 1 : Communication droits de l’enfant</t>
  </si>
  <si>
    <t>Axe 2 : Infrastructures sociales</t>
  </si>
  <si>
    <t>Axe 3 : Promotion enfants et jeunes vulnérables</t>
  </si>
  <si>
    <t>Axe 4 : Mesures d’accompagnement</t>
  </si>
  <si>
    <t>projet particuliers (reliquats phase V )</t>
  </si>
  <si>
    <t>projet particuliers (contrepartie bénéficiaires)</t>
  </si>
  <si>
    <t>consultant</t>
  </si>
  <si>
    <t>Imprevus bailleur</t>
  </si>
  <si>
    <t>TOTAL</t>
  </si>
  <si>
    <t>PTBA 2020</t>
  </si>
  <si>
    <t>Rubriques</t>
  </si>
  <si>
    <t>Budget</t>
  </si>
  <si>
    <t>Proportion</t>
  </si>
  <si>
    <t>KfW</t>
  </si>
  <si>
    <t>Etat</t>
  </si>
  <si>
    <t>Bénéficiaires</t>
  </si>
  <si>
    <t>Total </t>
  </si>
  <si>
    <t>Projets particuliers + Reliquat phase V</t>
  </si>
  <si>
    <t> 0</t>
  </si>
  <si>
    <t>1 172 577 136</t>
  </si>
  <si>
    <t>Budget fonctionnement de l’unité de gestion du projet y compris équipements</t>
  </si>
  <si>
    <t>Budget pour évaluations, audits et études</t>
  </si>
  <si>
    <t>Budget pour autres et appuis institutionnels </t>
  </si>
  <si>
    <t>Budget assistance technique</t>
  </si>
  <si>
    <t>Total Général</t>
  </si>
  <si>
    <t>1 724 807 015</t>
  </si>
  <si>
    <t>D’où vient ce chiffre??????????</t>
  </si>
  <si>
    <r>
      <t>28 938 500</t>
    </r>
    <r>
      <rPr>
        <sz val="8"/>
        <color theme="1"/>
        <rFont val="Times New Roman"/>
        <family val="1"/>
      </rPr>
      <t> </t>
    </r>
  </si>
  <si>
    <r>
      <t> </t>
    </r>
    <r>
      <rPr>
        <sz val="10"/>
        <color theme="1"/>
        <rFont val="Times New Roman"/>
        <family val="1"/>
      </rPr>
      <t>Attention à la coherence des chiffres dans le tableau précédent le montant PP + reliquat pahse V = 1.169;877.136 FCFA</t>
    </r>
  </si>
  <si>
    <r>
      <t> </t>
    </r>
    <r>
      <rPr>
        <sz val="10"/>
        <color theme="1"/>
        <rFont val="Times New Roman"/>
        <family val="1"/>
      </rPr>
      <t>La contribution est ds 26.238.500§</t>
    </r>
  </si>
  <si>
    <r>
      <t> </t>
    </r>
    <r>
      <rPr>
        <sz val="10"/>
        <color theme="1"/>
        <rFont val="Times New Roman"/>
        <family val="1"/>
      </rPr>
      <t>Montant à corriger apes correction précédente</t>
    </r>
  </si>
  <si>
    <r>
      <t>1155635439</t>
    </r>
    <r>
      <rPr>
        <sz val="8"/>
        <color theme="1"/>
        <rFont val="Times New Roman"/>
        <family val="1"/>
      </rPr>
      <t> </t>
    </r>
  </si>
  <si>
    <r>
      <t>316754447</t>
    </r>
    <r>
      <rPr>
        <sz val="8"/>
        <color theme="1"/>
        <rFont val="Times New Roman"/>
        <family val="1"/>
      </rPr>
      <t> </t>
    </r>
  </si>
  <si>
    <t>PTBA 2021</t>
  </si>
  <si>
    <t>PTBA 2021 revisé</t>
  </si>
  <si>
    <t>kfw</t>
  </si>
  <si>
    <t>Ecart</t>
  </si>
  <si>
    <t xml:space="preserve">Consultants nationaux </t>
  </si>
  <si>
    <t xml:space="preserve"> -   </t>
  </si>
  <si>
    <t>NC</t>
  </si>
  <si>
    <t>Budget « Pool Expertise Assistance Technique »</t>
  </si>
  <si>
    <t>Contrepartie Nationale</t>
  </si>
  <si>
    <t>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</si>
</sst>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Calibri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165" fontId="3" fillId="0" borderId="2" xfId="1" applyNumberFormat="1" applyFont="1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165" fontId="3" fillId="0" borderId="5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3" fillId="0" borderId="6" xfId="1" applyNumberFormat="1" applyFont="1" applyBorder="1"/>
    <xf numFmtId="165" fontId="2" fillId="0" borderId="6" xfId="1" applyNumberFormat="1" applyFont="1" applyBorder="1"/>
    <xf numFmtId="3" fontId="0" fillId="0" borderId="0" xfId="0" applyNumberFormat="1"/>
    <xf numFmtId="165" fontId="0" fillId="0" borderId="0" xfId="0" applyNumberFormat="1"/>
    <xf numFmtId="0" fontId="5" fillId="2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0" fontId="6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0" fontId="6" fillId="0" borderId="1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right" vertical="center" wrapText="1"/>
    </xf>
    <xf numFmtId="0" fontId="4" fillId="2" borderId="8" xfId="0" applyFont="1" applyFill="1" applyBorder="1" applyAlignment="1">
      <alignment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9" fontId="4" fillId="2" borderId="1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0" fillId="0" borderId="0" xfId="1" applyFont="1"/>
    <xf numFmtId="165" fontId="0" fillId="0" borderId="0" xfId="1" applyNumberFormat="1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165" fontId="0" fillId="0" borderId="4" xfId="0" applyNumberFormat="1" applyBorder="1"/>
    <xf numFmtId="3" fontId="0" fillId="0" borderId="4" xfId="0" applyNumberFormat="1" applyBorder="1"/>
    <xf numFmtId="0" fontId="0" fillId="0" borderId="19" xfId="0" applyBorder="1"/>
    <xf numFmtId="0" fontId="0" fillId="0" borderId="20" xfId="0" applyBorder="1"/>
    <xf numFmtId="10" fontId="0" fillId="0" borderId="20" xfId="0" applyNumberFormat="1" applyBorder="1"/>
    <xf numFmtId="0" fontId="0" fillId="0" borderId="21" xfId="0" applyBorder="1"/>
    <xf numFmtId="0" fontId="9" fillId="0" borderId="1" xfId="0" applyFont="1" applyFill="1" applyBorder="1"/>
    <xf numFmtId="0" fontId="9" fillId="0" borderId="18" xfId="0" applyFont="1" applyFill="1" applyBorder="1"/>
    <xf numFmtId="0" fontId="10" fillId="0" borderId="5" xfId="0" applyFont="1" applyFill="1" applyBorder="1"/>
    <xf numFmtId="0" fontId="10" fillId="0" borderId="5" xfId="0" applyFont="1" applyFill="1" applyBorder="1" applyAlignment="1">
      <alignment horizontal="center"/>
    </xf>
    <xf numFmtId="0" fontId="10" fillId="0" borderId="2" xfId="0" applyFont="1" applyFill="1" applyBorder="1"/>
    <xf numFmtId="165" fontId="10" fillId="0" borderId="5" xfId="1" applyNumberFormat="1" applyFont="1" applyFill="1" applyBorder="1"/>
    <xf numFmtId="0" fontId="9" fillId="0" borderId="2" xfId="0" applyFont="1" applyFill="1" applyBorder="1"/>
    <xf numFmtId="165" fontId="9" fillId="0" borderId="5" xfId="1" applyNumberFormat="1" applyFont="1" applyFill="1" applyBorder="1"/>
    <xf numFmtId="0" fontId="9" fillId="0" borderId="5" xfId="0" applyFont="1" applyFill="1" applyBorder="1"/>
    <xf numFmtId="165" fontId="10" fillId="0" borderId="2" xfId="1" applyNumberFormat="1" applyFont="1" applyFill="1" applyBorder="1"/>
    <xf numFmtId="0" fontId="9" fillId="0" borderId="3" xfId="0" applyFont="1" applyFill="1" applyBorder="1"/>
    <xf numFmtId="0" fontId="10" fillId="0" borderId="3" xfId="0" applyFont="1" applyFill="1" applyBorder="1"/>
    <xf numFmtId="165" fontId="10" fillId="0" borderId="20" xfId="1" applyNumberFormat="1" applyFont="1" applyFill="1" applyBorder="1"/>
    <xf numFmtId="165" fontId="10" fillId="0" borderId="6" xfId="1" applyNumberFormat="1" applyFont="1" applyFill="1" applyBorder="1"/>
    <xf numFmtId="165" fontId="10" fillId="0" borderId="21" xfId="1" applyNumberFormat="1" applyFont="1" applyFill="1" applyBorder="1"/>
    <xf numFmtId="0" fontId="10" fillId="0" borderId="5" xfId="0" applyFont="1" applyFill="1" applyBorder="1" applyAlignment="1">
      <alignment wrapText="1"/>
    </xf>
    <xf numFmtId="0" fontId="10" fillId="0" borderId="20" xfId="0" applyFont="1" applyFill="1" applyBorder="1" applyAlignment="1">
      <alignment wrapText="1"/>
    </xf>
    <xf numFmtId="9" fontId="0" fillId="0" borderId="20" xfId="2" applyFont="1" applyBorder="1"/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11" fillId="0" borderId="0" xfId="0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opLeftCell="A4" workbookViewId="0">
      <selection activeCell="D29" sqref="D29"/>
    </sheetView>
  </sheetViews>
  <sheetFormatPr baseColWidth="10" defaultRowHeight="15" x14ac:dyDescent="0.25"/>
  <cols>
    <col min="1" max="1" width="46.42578125" customWidth="1"/>
    <col min="2" max="2" width="18.85546875" customWidth="1"/>
    <col min="4" max="4" width="13.7109375" bestFit="1" customWidth="1"/>
    <col min="5" max="5" width="13.85546875" bestFit="1" customWidth="1"/>
    <col min="7" max="8" width="14.85546875" bestFit="1" customWidth="1"/>
  </cols>
  <sheetData>
    <row r="1" spans="1:11" x14ac:dyDescent="0.25">
      <c r="A1" s="1"/>
      <c r="B1" s="7" t="s">
        <v>53</v>
      </c>
    </row>
    <row r="2" spans="1:11" x14ac:dyDescent="0.25">
      <c r="A2" s="2" t="s">
        <v>0</v>
      </c>
      <c r="B2" s="8">
        <f>SUM(B3:B4)</f>
        <v>29000000</v>
      </c>
    </row>
    <row r="3" spans="1:11" x14ac:dyDescent="0.25">
      <c r="A3" s="3" t="s">
        <v>1</v>
      </c>
      <c r="B3" s="9">
        <v>24000000</v>
      </c>
    </row>
    <row r="4" spans="1:11" x14ac:dyDescent="0.25">
      <c r="A4" s="3" t="s">
        <v>2</v>
      </c>
      <c r="B4" s="9">
        <v>5000000</v>
      </c>
      <c r="C4" s="14"/>
    </row>
    <row r="5" spans="1:11" x14ac:dyDescent="0.25">
      <c r="A5" s="2"/>
      <c r="B5" s="9">
        <v>0</v>
      </c>
    </row>
    <row r="6" spans="1:11" x14ac:dyDescent="0.25">
      <c r="A6" s="2"/>
      <c r="B6" s="9">
        <v>0</v>
      </c>
    </row>
    <row r="7" spans="1:11" x14ac:dyDescent="0.25">
      <c r="A7" s="2" t="s">
        <v>3</v>
      </c>
      <c r="B7" s="8">
        <f>SUM(B8:B9)</f>
        <v>0</v>
      </c>
    </row>
    <row r="8" spans="1:11" x14ac:dyDescent="0.25">
      <c r="A8" s="3" t="s">
        <v>4</v>
      </c>
      <c r="B8" s="9">
        <v>0</v>
      </c>
    </row>
    <row r="9" spans="1:11" x14ac:dyDescent="0.25">
      <c r="A9" s="3" t="s">
        <v>5</v>
      </c>
      <c r="B9" s="9">
        <v>0</v>
      </c>
    </row>
    <row r="10" spans="1:11" x14ac:dyDescent="0.25">
      <c r="A10" s="2"/>
      <c r="B10" s="9">
        <v>0</v>
      </c>
    </row>
    <row r="11" spans="1:11" x14ac:dyDescent="0.25">
      <c r="A11" s="2"/>
      <c r="B11" s="9">
        <v>0</v>
      </c>
    </row>
    <row r="12" spans="1:11" x14ac:dyDescent="0.25">
      <c r="A12" s="2" t="s">
        <v>6</v>
      </c>
      <c r="B12" s="8">
        <f>SUM(B13:B29)</f>
        <v>192874015</v>
      </c>
      <c r="D12" s="14"/>
    </row>
    <row r="13" spans="1:11" x14ac:dyDescent="0.25">
      <c r="A13" s="3" t="s">
        <v>7</v>
      </c>
      <c r="B13" s="9">
        <v>23000000</v>
      </c>
      <c r="D13" s="14">
        <f>B12+B2+B7+B32+B36+B42</f>
        <v>228615462.33498925</v>
      </c>
    </row>
    <row r="14" spans="1:11" x14ac:dyDescent="0.25">
      <c r="A14" s="3" t="s">
        <v>8</v>
      </c>
      <c r="B14" s="9"/>
      <c r="D14" s="14">
        <f>B2+B12+B47+B53</f>
        <v>234374015</v>
      </c>
      <c r="G14" t="s">
        <v>54</v>
      </c>
      <c r="H14" t="s">
        <v>55</v>
      </c>
    </row>
    <row r="15" spans="1:11" x14ac:dyDescent="0.25">
      <c r="A15" s="3" t="s">
        <v>9</v>
      </c>
      <c r="B15" s="9">
        <v>897050</v>
      </c>
      <c r="D15">
        <v>241115462.33498925</v>
      </c>
      <c r="H15" t="s">
        <v>57</v>
      </c>
      <c r="I15" t="s">
        <v>58</v>
      </c>
      <c r="J15" t="s">
        <v>59</v>
      </c>
      <c r="K15" t="s">
        <v>60</v>
      </c>
    </row>
    <row r="16" spans="1:11" x14ac:dyDescent="0.25">
      <c r="A16" s="3" t="s">
        <v>10</v>
      </c>
      <c r="B16" s="9">
        <v>4799867</v>
      </c>
      <c r="D16" s="14">
        <f>D14-D15</f>
        <v>-6741447.3349892497</v>
      </c>
      <c r="G16" t="s">
        <v>61</v>
      </c>
      <c r="H16" s="34">
        <v>133309802</v>
      </c>
      <c r="I16" t="s">
        <v>82</v>
      </c>
      <c r="J16">
        <v>0</v>
      </c>
      <c r="K16" s="13">
        <f>H16</f>
        <v>133309802</v>
      </c>
    </row>
    <row r="17" spans="1:11" x14ac:dyDescent="0.25">
      <c r="A17" s="3" t="s">
        <v>11</v>
      </c>
      <c r="B17" s="9">
        <v>106495178</v>
      </c>
      <c r="G17" t="s">
        <v>64</v>
      </c>
      <c r="H17" s="34">
        <v>221874015</v>
      </c>
      <c r="I17" t="s">
        <v>83</v>
      </c>
      <c r="J17" t="s">
        <v>82</v>
      </c>
      <c r="K17" s="13">
        <f t="shared" ref="K17:K20" si="0">H17</f>
        <v>221874015</v>
      </c>
    </row>
    <row r="18" spans="1:11" x14ac:dyDescent="0.25">
      <c r="A18" s="3" t="s">
        <v>12</v>
      </c>
      <c r="B18" s="9">
        <v>12054559</v>
      </c>
      <c r="D18">
        <v>2000000</v>
      </c>
      <c r="G18" t="s">
        <v>65</v>
      </c>
      <c r="H18" s="34">
        <v>6000000</v>
      </c>
      <c r="I18" t="s">
        <v>82</v>
      </c>
      <c r="J18" t="s">
        <v>82</v>
      </c>
      <c r="K18" s="13">
        <f t="shared" si="0"/>
        <v>6000000</v>
      </c>
    </row>
    <row r="19" spans="1:11" x14ac:dyDescent="0.25">
      <c r="A19" s="3" t="s">
        <v>13</v>
      </c>
      <c r="B19" s="9">
        <v>8000000</v>
      </c>
      <c r="D19" s="14">
        <f>D16+D18</f>
        <v>-4741447.3349892497</v>
      </c>
      <c r="G19" t="s">
        <v>66</v>
      </c>
      <c r="H19" s="34">
        <v>0</v>
      </c>
      <c r="I19" t="s">
        <v>82</v>
      </c>
      <c r="J19" t="s">
        <v>82</v>
      </c>
      <c r="K19" s="13">
        <f t="shared" si="0"/>
        <v>0</v>
      </c>
    </row>
    <row r="20" spans="1:11" x14ac:dyDescent="0.25">
      <c r="A20" s="3" t="s">
        <v>14</v>
      </c>
      <c r="B20" s="9">
        <v>3901624</v>
      </c>
      <c r="G20" t="s">
        <v>84</v>
      </c>
      <c r="H20" s="34">
        <v>41443363</v>
      </c>
      <c r="I20" t="s">
        <v>82</v>
      </c>
      <c r="J20" t="s">
        <v>82</v>
      </c>
      <c r="K20" s="13">
        <f t="shared" si="0"/>
        <v>41443363</v>
      </c>
    </row>
    <row r="21" spans="1:11" x14ac:dyDescent="0.25">
      <c r="A21" s="3" t="s">
        <v>15</v>
      </c>
      <c r="B21" s="9">
        <v>10145900</v>
      </c>
      <c r="G21" t="s">
        <v>68</v>
      </c>
      <c r="H21" s="34">
        <f>SUM(H16:H20)</f>
        <v>402627180</v>
      </c>
      <c r="I21" t="s">
        <v>83</v>
      </c>
      <c r="J21" s="13">
        <v>0</v>
      </c>
      <c r="K21" s="13">
        <f>SUM(K16:K20)</f>
        <v>402627180</v>
      </c>
    </row>
    <row r="22" spans="1:11" x14ac:dyDescent="0.25">
      <c r="A22" s="3" t="s">
        <v>16</v>
      </c>
      <c r="B22" s="9">
        <v>2096749</v>
      </c>
    </row>
    <row r="23" spans="1:11" x14ac:dyDescent="0.25">
      <c r="A23" s="3" t="s">
        <v>17</v>
      </c>
      <c r="B23" s="9">
        <v>2550000</v>
      </c>
    </row>
    <row r="24" spans="1:11" x14ac:dyDescent="0.25">
      <c r="A24" s="3" t="s">
        <v>18</v>
      </c>
      <c r="B24" s="9">
        <v>5652977</v>
      </c>
    </row>
    <row r="25" spans="1:11" x14ac:dyDescent="0.25">
      <c r="A25" s="3" t="s">
        <v>19</v>
      </c>
      <c r="B25" s="9">
        <v>2359400</v>
      </c>
    </row>
    <row r="26" spans="1:11" x14ac:dyDescent="0.25">
      <c r="A26" s="3" t="s">
        <v>20</v>
      </c>
      <c r="B26" s="9">
        <v>7416100</v>
      </c>
    </row>
    <row r="27" spans="1:11" x14ac:dyDescent="0.25">
      <c r="A27" s="3" t="s">
        <v>21</v>
      </c>
      <c r="B27" s="9">
        <v>2444500</v>
      </c>
    </row>
    <row r="28" spans="1:11" x14ac:dyDescent="0.25">
      <c r="A28" s="3" t="s">
        <v>22</v>
      </c>
      <c r="B28" s="9">
        <v>238500</v>
      </c>
    </row>
    <row r="29" spans="1:11" x14ac:dyDescent="0.25">
      <c r="A29" s="3" t="s">
        <v>23</v>
      </c>
      <c r="B29" s="9">
        <f>783991+37620</f>
        <v>821611</v>
      </c>
    </row>
    <row r="30" spans="1:11" x14ac:dyDescent="0.25">
      <c r="A30" s="3"/>
      <c r="B30" s="9">
        <v>0</v>
      </c>
    </row>
    <row r="31" spans="1:11" x14ac:dyDescent="0.25">
      <c r="A31" s="3"/>
      <c r="B31" s="9">
        <v>0</v>
      </c>
    </row>
    <row r="32" spans="1:11" x14ac:dyDescent="0.25">
      <c r="A32" s="2" t="s">
        <v>24</v>
      </c>
      <c r="B32" s="8">
        <f>B33</f>
        <v>4741447.3349892497</v>
      </c>
      <c r="D32" s="14">
        <f>B32+B42+B36+B12+B2</f>
        <v>228615462.33498925</v>
      </c>
    </row>
    <row r="33" spans="1:5" x14ac:dyDescent="0.25">
      <c r="A33" s="3" t="s">
        <v>25</v>
      </c>
      <c r="B33" s="9">
        <v>4741447.3349892497</v>
      </c>
      <c r="D33">
        <v>221874014.79850918</v>
      </c>
    </row>
    <row r="34" spans="1:5" x14ac:dyDescent="0.25">
      <c r="A34" s="3"/>
      <c r="B34" s="9">
        <v>0</v>
      </c>
      <c r="D34" s="14">
        <f>D33-D32</f>
        <v>-6741447.5364800692</v>
      </c>
    </row>
    <row r="35" spans="1:5" x14ac:dyDescent="0.25">
      <c r="A35" s="3"/>
      <c r="B35" s="9">
        <v>0</v>
      </c>
    </row>
    <row r="36" spans="1:5" x14ac:dyDescent="0.25">
      <c r="A36" s="2" t="s">
        <v>26</v>
      </c>
      <c r="B36" s="8">
        <f>SUM(B37:B38)</f>
        <v>2000000</v>
      </c>
    </row>
    <row r="37" spans="1:5" x14ac:dyDescent="0.25">
      <c r="A37" s="3" t="s">
        <v>27</v>
      </c>
      <c r="B37" s="9"/>
    </row>
    <row r="38" spans="1:5" x14ac:dyDescent="0.25">
      <c r="A38" s="3" t="s">
        <v>28</v>
      </c>
      <c r="B38" s="9">
        <v>2000000</v>
      </c>
    </row>
    <row r="39" spans="1:5" x14ac:dyDescent="0.25">
      <c r="A39" s="3" t="s">
        <v>29</v>
      </c>
      <c r="B39" s="9">
        <v>0</v>
      </c>
    </row>
    <row r="40" spans="1:5" x14ac:dyDescent="0.25">
      <c r="A40" s="3"/>
      <c r="B40" s="9">
        <v>0</v>
      </c>
    </row>
    <row r="41" spans="1:5" x14ac:dyDescent="0.25">
      <c r="A41" s="3"/>
      <c r="B41" s="9">
        <v>0</v>
      </c>
    </row>
    <row r="42" spans="1:5" x14ac:dyDescent="0.25">
      <c r="A42" s="4" t="s">
        <v>30</v>
      </c>
      <c r="B42" s="8">
        <f>B43+B44</f>
        <v>0</v>
      </c>
    </row>
    <row r="43" spans="1:5" x14ac:dyDescent="0.25">
      <c r="A43" s="3" t="s">
        <v>31</v>
      </c>
      <c r="B43" s="9"/>
    </row>
    <row r="44" spans="1:5" ht="15.75" thickBot="1" x14ac:dyDescent="0.3">
      <c r="A44" s="5" t="s">
        <v>32</v>
      </c>
      <c r="B44" s="10"/>
    </row>
    <row r="45" spans="1:5" ht="15.75" thickBot="1" x14ac:dyDescent="0.3">
      <c r="A45" s="5"/>
      <c r="B45" s="10"/>
      <c r="D45" s="14"/>
      <c r="E45" s="14"/>
    </row>
    <row r="46" spans="1:5" ht="15.75" thickBot="1" x14ac:dyDescent="0.3">
      <c r="A46" s="5"/>
      <c r="B46" s="10"/>
    </row>
    <row r="47" spans="1:5" ht="15.75" thickBot="1" x14ac:dyDescent="0.3">
      <c r="A47" s="6" t="s">
        <v>33</v>
      </c>
      <c r="B47" s="11">
        <f>SUM(B48:B51)</f>
        <v>5000000</v>
      </c>
      <c r="D47" s="14"/>
    </row>
    <row r="48" spans="1:5" ht="15.75" thickBot="1" x14ac:dyDescent="0.3">
      <c r="A48" s="5" t="s">
        <v>34</v>
      </c>
      <c r="B48" s="10"/>
    </row>
    <row r="49" spans="1:7" ht="15.75" thickBot="1" x14ac:dyDescent="0.3">
      <c r="A49" s="5" t="s">
        <v>35</v>
      </c>
      <c r="B49" s="10">
        <v>5000000</v>
      </c>
    </row>
    <row r="50" spans="1:7" ht="15.75" thickBot="1" x14ac:dyDescent="0.3">
      <c r="A50" s="5" t="s">
        <v>36</v>
      </c>
      <c r="B50" s="10"/>
    </row>
    <row r="51" spans="1:7" ht="15.75" thickBot="1" x14ac:dyDescent="0.3">
      <c r="A51" s="5" t="s">
        <v>37</v>
      </c>
      <c r="B51" s="10"/>
      <c r="E51" s="14">
        <f>E53+D13</f>
        <v>241115462.33498925</v>
      </c>
    </row>
    <row r="52" spans="1:7" ht="15.75" thickBot="1" x14ac:dyDescent="0.3">
      <c r="A52" s="5"/>
      <c r="B52" s="10"/>
    </row>
    <row r="53" spans="1:7" ht="15.75" thickBot="1" x14ac:dyDescent="0.3">
      <c r="A53" s="6" t="s">
        <v>38</v>
      </c>
      <c r="B53" s="11">
        <f>SUM(B54:B57)</f>
        <v>7500000</v>
      </c>
      <c r="E53" s="34">
        <f>B47+B53</f>
        <v>12500000</v>
      </c>
    </row>
    <row r="54" spans="1:7" ht="15.75" thickBot="1" x14ac:dyDescent="0.3">
      <c r="A54" s="5" t="s">
        <v>39</v>
      </c>
      <c r="B54" s="10">
        <v>7500000</v>
      </c>
      <c r="E54" s="34">
        <v>12500000</v>
      </c>
    </row>
    <row r="55" spans="1:7" ht="15.75" thickBot="1" x14ac:dyDescent="0.3">
      <c r="A55" s="5" t="s">
        <v>40</v>
      </c>
      <c r="B55" s="10"/>
      <c r="E55" s="14">
        <f>E53-E54</f>
        <v>0</v>
      </c>
    </row>
    <row r="56" spans="1:7" ht="15.75" thickBot="1" x14ac:dyDescent="0.3">
      <c r="A56" s="5" t="s">
        <v>41</v>
      </c>
      <c r="B56" s="10"/>
    </row>
    <row r="57" spans="1:7" ht="15.75" thickBot="1" x14ac:dyDescent="0.3">
      <c r="A57" s="5" t="s">
        <v>42</v>
      </c>
      <c r="B57" s="10"/>
      <c r="D57" s="14"/>
    </row>
    <row r="58" spans="1:7" ht="15.75" thickBot="1" x14ac:dyDescent="0.3">
      <c r="A58" s="5"/>
      <c r="B58" s="10"/>
    </row>
    <row r="59" spans="1:7" ht="15.75" thickBot="1" x14ac:dyDescent="0.3">
      <c r="A59" s="5"/>
      <c r="B59" s="10"/>
      <c r="D59" s="13"/>
    </row>
    <row r="60" spans="1:7" ht="15.75" thickBot="1" x14ac:dyDescent="0.3">
      <c r="A60" s="5"/>
      <c r="B60" s="10"/>
    </row>
    <row r="61" spans="1:7" ht="15.75" thickBot="1" x14ac:dyDescent="0.3">
      <c r="A61" s="6" t="s">
        <v>43</v>
      </c>
      <c r="B61" s="11">
        <f>B62+B63+B64+B65+B66+B67</f>
        <v>1250066638</v>
      </c>
      <c r="G61" s="13">
        <v>21860000</v>
      </c>
    </row>
    <row r="62" spans="1:7" ht="15.75" thickBot="1" x14ac:dyDescent="0.3">
      <c r="A62" s="5" t="s">
        <v>44</v>
      </c>
      <c r="B62" s="12">
        <v>21860000</v>
      </c>
      <c r="D62" s="13"/>
      <c r="G62" s="13">
        <v>741559711</v>
      </c>
    </row>
    <row r="63" spans="1:7" ht="15.75" thickBot="1" x14ac:dyDescent="0.3">
      <c r="A63" s="5" t="s">
        <v>45</v>
      </c>
      <c r="B63" s="12">
        <v>741559711</v>
      </c>
      <c r="G63" s="13">
        <v>376516927</v>
      </c>
    </row>
    <row r="64" spans="1:7" ht="15.75" thickBot="1" x14ac:dyDescent="0.3">
      <c r="A64" s="5" t="s">
        <v>46</v>
      </c>
      <c r="B64" s="12">
        <v>376516927</v>
      </c>
      <c r="D64" s="13"/>
      <c r="G64" s="13">
        <v>52450000</v>
      </c>
    </row>
    <row r="65" spans="1:7" ht="15.75" thickBot="1" x14ac:dyDescent="0.3">
      <c r="A65" s="5" t="s">
        <v>47</v>
      </c>
      <c r="B65" s="12">
        <v>52450000</v>
      </c>
      <c r="D65" s="13"/>
      <c r="G65" s="13">
        <f>SUM(G61:G64)</f>
        <v>1192386638</v>
      </c>
    </row>
    <row r="66" spans="1:7" ht="15.75" thickBot="1" x14ac:dyDescent="0.3">
      <c r="A66" s="5" t="s">
        <v>48</v>
      </c>
      <c r="B66" s="10">
        <v>57680000</v>
      </c>
      <c r="G66" s="34">
        <v>57680000</v>
      </c>
    </row>
    <row r="67" spans="1:7" ht="15.75" thickBot="1" x14ac:dyDescent="0.3">
      <c r="A67" s="5" t="s">
        <v>49</v>
      </c>
      <c r="B67" s="10">
        <v>0</v>
      </c>
      <c r="G67" s="13">
        <v>1173355636</v>
      </c>
    </row>
    <row r="68" spans="1:7" ht="15.75" thickBot="1" x14ac:dyDescent="0.3">
      <c r="A68" s="5"/>
      <c r="B68" s="10"/>
    </row>
    <row r="69" spans="1:7" ht="15.75" thickBot="1" x14ac:dyDescent="0.3">
      <c r="A69" s="6" t="s">
        <v>50</v>
      </c>
      <c r="B69" s="11">
        <v>155343637</v>
      </c>
      <c r="D69">
        <v>41443363</v>
      </c>
    </row>
    <row r="70" spans="1:7" ht="15.75" thickBot="1" x14ac:dyDescent="0.3">
      <c r="A70" s="5"/>
      <c r="B70" s="10"/>
    </row>
    <row r="71" spans="1:7" ht="15.75" thickBot="1" x14ac:dyDescent="0.3">
      <c r="A71" s="5"/>
      <c r="B71" s="10"/>
    </row>
    <row r="72" spans="1:7" ht="15.75" thickBot="1" x14ac:dyDescent="0.3">
      <c r="A72" s="6" t="s">
        <v>51</v>
      </c>
      <c r="B72" s="11">
        <v>0</v>
      </c>
    </row>
    <row r="73" spans="1:7" ht="15.75" thickBot="1" x14ac:dyDescent="0.3">
      <c r="A73" s="5"/>
      <c r="B73" s="10"/>
    </row>
    <row r="74" spans="1:7" ht="15.75" thickBot="1" x14ac:dyDescent="0.3">
      <c r="A74" s="5"/>
      <c r="B74" s="10"/>
    </row>
    <row r="75" spans="1:7" ht="15.75" thickBot="1" x14ac:dyDescent="0.3">
      <c r="A75" s="6" t="s">
        <v>52</v>
      </c>
      <c r="B75" s="11">
        <f>B69+B61+B53+B47+B42+B36+B32+B12+B7+B2</f>
        <v>1646525737.3349893</v>
      </c>
      <c r="D75" s="14">
        <f>B62+B63+B64+B65+B66</f>
        <v>1250066638</v>
      </c>
      <c r="G75" s="14">
        <f>G68+D75</f>
        <v>1250066638</v>
      </c>
    </row>
    <row r="76" spans="1:7" x14ac:dyDescent="0.25">
      <c r="B76" s="14">
        <f>B75-B66</f>
        <v>1588845737.3349893</v>
      </c>
    </row>
    <row r="77" spans="1:7" x14ac:dyDescent="0.25">
      <c r="B77" s="14">
        <f>1680000000-B75</f>
        <v>33474262.665010691</v>
      </c>
    </row>
    <row r="78" spans="1:7" x14ac:dyDescent="0.25">
      <c r="B78">
        <f>D45/B75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workbookViewId="0">
      <selection activeCell="J5" sqref="J5"/>
    </sheetView>
  </sheetViews>
  <sheetFormatPr baseColWidth="10" defaultRowHeight="15" x14ac:dyDescent="0.25"/>
  <cols>
    <col min="2" max="2" width="32.42578125" customWidth="1"/>
    <col min="3" max="3" width="23.7109375" customWidth="1"/>
    <col min="4" max="4" width="18.85546875" customWidth="1"/>
    <col min="5" max="5" width="17.140625" customWidth="1"/>
    <col min="6" max="6" width="23.42578125" customWidth="1"/>
    <col min="7" max="7" width="21" customWidth="1"/>
  </cols>
  <sheetData>
    <row r="1" spans="2:7" ht="15.75" thickBot="1" x14ac:dyDescent="0.3"/>
    <row r="2" spans="2:7" ht="17.25" thickBot="1" x14ac:dyDescent="0.3">
      <c r="B2" s="35" t="s">
        <v>54</v>
      </c>
      <c r="C2" s="37" t="s">
        <v>55</v>
      </c>
      <c r="D2" s="38"/>
      <c r="E2" s="38"/>
      <c r="F2" s="39"/>
      <c r="G2" s="66" t="s">
        <v>56</v>
      </c>
    </row>
    <row r="3" spans="2:7" ht="17.25" thickBot="1" x14ac:dyDescent="0.3">
      <c r="B3" s="36"/>
      <c r="C3" s="15" t="s">
        <v>57</v>
      </c>
      <c r="D3" s="15" t="s">
        <v>58</v>
      </c>
      <c r="E3" s="15" t="s">
        <v>59</v>
      </c>
      <c r="F3" s="15" t="s">
        <v>60</v>
      </c>
      <c r="G3" s="67"/>
    </row>
    <row r="4" spans="2:7" ht="43.5" customHeight="1" thickBot="1" x14ac:dyDescent="0.3">
      <c r="B4" s="16" t="s">
        <v>61</v>
      </c>
      <c r="C4" s="17" t="s">
        <v>75</v>
      </c>
      <c r="D4" s="18" t="s">
        <v>62</v>
      </c>
      <c r="E4" s="19" t="s">
        <v>71</v>
      </c>
      <c r="F4" s="18" t="s">
        <v>63</v>
      </c>
      <c r="G4" s="20">
        <v>0.67979999999999996</v>
      </c>
    </row>
    <row r="5" spans="2:7" ht="54.75" customHeight="1" thickBot="1" x14ac:dyDescent="0.3">
      <c r="B5" s="21" t="s">
        <v>64</v>
      </c>
      <c r="C5" s="22" t="s">
        <v>76</v>
      </c>
      <c r="D5" s="23">
        <v>0</v>
      </c>
      <c r="E5" s="22">
        <v>0</v>
      </c>
      <c r="F5" s="24">
        <v>316754447</v>
      </c>
      <c r="G5" s="25">
        <v>0.18360000000000001</v>
      </c>
    </row>
    <row r="6" spans="2:7" ht="49.5" customHeight="1" thickBot="1" x14ac:dyDescent="0.3">
      <c r="B6" s="21" t="s">
        <v>65</v>
      </c>
      <c r="C6" s="26">
        <v>26268432</v>
      </c>
      <c r="D6" s="23">
        <v>0</v>
      </c>
      <c r="E6" s="23">
        <v>0</v>
      </c>
      <c r="F6" s="24">
        <v>26268432</v>
      </c>
      <c r="G6" s="25">
        <v>1.52E-2</v>
      </c>
    </row>
    <row r="7" spans="2:7" ht="48.75" customHeight="1" thickBot="1" x14ac:dyDescent="0.3">
      <c r="B7" s="21" t="s">
        <v>66</v>
      </c>
      <c r="C7" s="26">
        <v>12420000</v>
      </c>
      <c r="D7" s="23">
        <v>0</v>
      </c>
      <c r="E7" s="23">
        <v>0</v>
      </c>
      <c r="F7" s="24">
        <v>12420000</v>
      </c>
      <c r="G7" s="25">
        <v>7.1999999999999998E-3</v>
      </c>
    </row>
    <row r="8" spans="2:7" ht="36.75" customHeight="1" thickBot="1" x14ac:dyDescent="0.3">
      <c r="B8" s="21" t="s">
        <v>67</v>
      </c>
      <c r="C8" s="26">
        <v>196787000</v>
      </c>
      <c r="D8" s="23">
        <v>0</v>
      </c>
      <c r="E8" s="23">
        <v>0</v>
      </c>
      <c r="F8" s="24">
        <v>196787000</v>
      </c>
      <c r="G8" s="25">
        <v>0.11409999999999999</v>
      </c>
    </row>
    <row r="9" spans="2:7" ht="17.25" thickBot="1" x14ac:dyDescent="0.3">
      <c r="B9" s="27" t="s">
        <v>68</v>
      </c>
      <c r="C9" s="28">
        <v>1707865318</v>
      </c>
      <c r="D9" s="29">
        <v>0</v>
      </c>
      <c r="E9" s="28">
        <v>28938500</v>
      </c>
      <c r="F9" s="29" t="s">
        <v>69</v>
      </c>
      <c r="G9" s="30">
        <v>1</v>
      </c>
    </row>
    <row r="10" spans="2:7" x14ac:dyDescent="0.25">
      <c r="B10" s="31" t="s">
        <v>72</v>
      </c>
    </row>
    <row r="11" spans="2:7" x14ac:dyDescent="0.25">
      <c r="B11" s="31" t="s">
        <v>73</v>
      </c>
    </row>
    <row r="12" spans="2:7" x14ac:dyDescent="0.25">
      <c r="B12" s="32" t="s">
        <v>70</v>
      </c>
    </row>
    <row r="13" spans="2:7" x14ac:dyDescent="0.25">
      <c r="B13" s="31" t="s">
        <v>74</v>
      </c>
    </row>
  </sheetData>
  <mergeCells count="1">
    <mergeCell ref="G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0"/>
  <sheetViews>
    <sheetView workbookViewId="0">
      <selection activeCell="C5" sqref="C5:H13"/>
    </sheetView>
  </sheetViews>
  <sheetFormatPr baseColWidth="10" defaultRowHeight="15" x14ac:dyDescent="0.25"/>
  <cols>
    <col min="3" max="3" width="28.140625" customWidth="1"/>
    <col min="4" max="4" width="24.5703125" customWidth="1"/>
    <col min="5" max="6" width="13.85546875" bestFit="1" customWidth="1"/>
    <col min="7" max="7" width="16.5703125" bestFit="1" customWidth="1"/>
    <col min="10" max="10" width="13.7109375" bestFit="1" customWidth="1"/>
  </cols>
  <sheetData>
    <row r="2" spans="3:10" x14ac:dyDescent="0.25">
      <c r="D2" s="33"/>
    </row>
    <row r="3" spans="3:10" x14ac:dyDescent="0.25">
      <c r="D3" s="33"/>
    </row>
    <row r="4" spans="3:10" ht="15.75" thickBot="1" x14ac:dyDescent="0.3"/>
    <row r="5" spans="3:10" x14ac:dyDescent="0.25">
      <c r="C5" s="1" t="s">
        <v>54</v>
      </c>
      <c r="D5" s="41" t="s">
        <v>55</v>
      </c>
      <c r="E5" s="41"/>
      <c r="F5" s="42">
        <f>G5-F7</f>
        <v>1167877136</v>
      </c>
      <c r="G5" s="43">
        <v>1169877136</v>
      </c>
      <c r="H5" s="44" t="s">
        <v>56</v>
      </c>
    </row>
    <row r="6" spans="3:10" x14ac:dyDescent="0.25">
      <c r="C6" s="3"/>
      <c r="D6" s="40" t="s">
        <v>57</v>
      </c>
      <c r="E6" s="40" t="s">
        <v>58</v>
      </c>
      <c r="F6" s="40" t="s">
        <v>59</v>
      </c>
      <c r="G6" s="40" t="s">
        <v>60</v>
      </c>
      <c r="H6" s="45"/>
    </row>
    <row r="7" spans="3:10" x14ac:dyDescent="0.25">
      <c r="C7" s="3" t="s">
        <v>61</v>
      </c>
      <c r="D7" s="9">
        <f>'revision du budget'!D63</f>
        <v>1163893638</v>
      </c>
      <c r="E7" s="9">
        <v>0</v>
      </c>
      <c r="F7" s="9">
        <v>2000000</v>
      </c>
      <c r="G7" s="9">
        <f>D7+E7+F7</f>
        <v>1165893638</v>
      </c>
      <c r="H7" s="46">
        <f>G7/G12</f>
        <v>0.69336085888988086</v>
      </c>
      <c r="J7" s="14"/>
    </row>
    <row r="8" spans="3:10" x14ac:dyDescent="0.25">
      <c r="C8" s="3" t="s">
        <v>64</v>
      </c>
      <c r="D8" s="9">
        <f>'revision du budget'!D44+'revision du budget'!D38+'revision du budget'!D34+'revision du budget'!D14+'revision du budget'!D9+'revision du budget'!D4</f>
        <v>268842464.16201073</v>
      </c>
      <c r="E8" s="9">
        <f>'revision du budget'!E77</f>
        <v>41401000</v>
      </c>
      <c r="F8" s="9">
        <v>0</v>
      </c>
      <c r="G8" s="9">
        <f t="shared" ref="G8:G11" si="0">D8+E8+F8</f>
        <v>310243464.16201073</v>
      </c>
      <c r="H8" s="46">
        <f>G8/G12</f>
        <v>0.18450282921635064</v>
      </c>
    </row>
    <row r="9" spans="3:10" x14ac:dyDescent="0.25">
      <c r="C9" s="3" t="s">
        <v>65</v>
      </c>
      <c r="D9" s="9">
        <f>'revision du budget'!D55</f>
        <v>24768432</v>
      </c>
      <c r="E9" s="9">
        <v>0</v>
      </c>
      <c r="F9" s="9">
        <v>0</v>
      </c>
      <c r="G9" s="9">
        <f t="shared" si="0"/>
        <v>24768432</v>
      </c>
      <c r="H9" s="46">
        <f>G9/G12</f>
        <v>1.4729869625444864E-2</v>
      </c>
    </row>
    <row r="10" spans="3:10" x14ac:dyDescent="0.25">
      <c r="C10" s="3" t="s">
        <v>66</v>
      </c>
      <c r="D10" s="9">
        <f>'revision du budget'!D49</f>
        <v>7420000</v>
      </c>
      <c r="E10" s="9">
        <v>0</v>
      </c>
      <c r="F10" s="9">
        <v>0</v>
      </c>
      <c r="G10" s="9">
        <f t="shared" si="0"/>
        <v>7420000</v>
      </c>
      <c r="H10" s="46">
        <f>G10/G12</f>
        <v>4.4126988991794432E-3</v>
      </c>
    </row>
    <row r="11" spans="3:10" x14ac:dyDescent="0.25">
      <c r="C11" s="3" t="s">
        <v>67</v>
      </c>
      <c r="D11" s="9">
        <f>'revision du budget'!D71</f>
        <v>173185071.82558003</v>
      </c>
      <c r="E11" s="9">
        <v>0</v>
      </c>
      <c r="F11" s="9">
        <v>0</v>
      </c>
      <c r="G11" s="9">
        <f t="shared" si="0"/>
        <v>173185071.82558003</v>
      </c>
      <c r="H11" s="46">
        <f>G11/G12</f>
        <v>0.10299374336914417</v>
      </c>
    </row>
    <row r="12" spans="3:10" x14ac:dyDescent="0.25">
      <c r="C12" s="3" t="s">
        <v>68</v>
      </c>
      <c r="D12" s="9">
        <f>SUM(D7:D11)</f>
        <v>1638109605.9875908</v>
      </c>
      <c r="E12" s="9">
        <f t="shared" ref="E12:F12" si="1">SUM(E7:E11)</f>
        <v>41401000</v>
      </c>
      <c r="F12" s="9">
        <f t="shared" si="1"/>
        <v>2000000</v>
      </c>
      <c r="G12" s="9">
        <f>SUM(G7:G11)</f>
        <v>1681510605.9875908</v>
      </c>
      <c r="H12" s="65">
        <f>SUM(H7:H11)</f>
        <v>0.99999999999999989</v>
      </c>
    </row>
    <row r="13" spans="3:10" ht="15.75" thickBot="1" x14ac:dyDescent="0.3">
      <c r="C13" s="5"/>
      <c r="D13" s="10"/>
      <c r="E13" s="10"/>
      <c r="F13" s="10"/>
      <c r="G13" s="10"/>
      <c r="H13" s="47"/>
      <c r="J13" s="14"/>
    </row>
    <row r="14" spans="3:10" x14ac:dyDescent="0.25">
      <c r="G14" s="13"/>
    </row>
    <row r="15" spans="3:10" x14ac:dyDescent="0.25">
      <c r="F15" s="14"/>
      <c r="G15" s="14"/>
    </row>
    <row r="20" spans="7:7" x14ac:dyDescent="0.25">
      <c r="G20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zoomScale="106" zoomScaleNormal="106" workbookViewId="0">
      <pane ySplit="3" topLeftCell="A67" activePane="bottomLeft" state="frozen"/>
      <selection activeCell="B1" sqref="B1"/>
      <selection pane="bottomLeft" activeCell="J78" sqref="J78"/>
    </sheetView>
  </sheetViews>
  <sheetFormatPr baseColWidth="10" defaultRowHeight="15" x14ac:dyDescent="0.25"/>
  <cols>
    <col min="1" max="1" width="27.42578125" customWidth="1"/>
    <col min="2" max="2" width="17.28515625" customWidth="1"/>
    <col min="3" max="3" width="11.42578125" customWidth="1"/>
    <col min="4" max="4" width="15.140625" customWidth="1"/>
    <col min="5" max="5" width="13.5703125" customWidth="1"/>
    <col min="6" max="6" width="15.140625" customWidth="1"/>
    <col min="7" max="7" width="16.42578125" customWidth="1"/>
    <col min="9" max="9" width="14" customWidth="1"/>
    <col min="11" max="11" width="13.140625" bestFit="1" customWidth="1"/>
  </cols>
  <sheetData>
    <row r="1" spans="1:11" ht="15.75" thickBot="1" x14ac:dyDescent="0.3"/>
    <row r="2" spans="1:11" x14ac:dyDescent="0.25">
      <c r="A2" s="48"/>
      <c r="B2" s="68" t="s">
        <v>77</v>
      </c>
      <c r="C2" s="68"/>
      <c r="D2" s="68" t="s">
        <v>78</v>
      </c>
      <c r="E2" s="68"/>
      <c r="F2" s="68" t="s">
        <v>80</v>
      </c>
      <c r="G2" s="69"/>
    </row>
    <row r="3" spans="1:11" ht="26.25" customHeight="1" x14ac:dyDescent="0.25">
      <c r="A3" s="49"/>
      <c r="B3" s="50" t="s">
        <v>57</v>
      </c>
      <c r="C3" s="63" t="s">
        <v>85</v>
      </c>
      <c r="D3" s="51" t="s">
        <v>79</v>
      </c>
      <c r="E3" s="63" t="s">
        <v>85</v>
      </c>
      <c r="F3" s="51" t="s">
        <v>79</v>
      </c>
      <c r="G3" s="64" t="s">
        <v>85</v>
      </c>
      <c r="I3" s="14">
        <f>D4+D9+D14+D34+D38+D44</f>
        <v>268842464.16201073</v>
      </c>
      <c r="K3" s="14">
        <f>B4+B9+B14+B34+B38+B44</f>
        <v>275583911.6984908</v>
      </c>
    </row>
    <row r="4" spans="1:11" x14ac:dyDescent="0.25">
      <c r="A4" s="52" t="s">
        <v>0</v>
      </c>
      <c r="B4" s="53">
        <f>SUM(B5:B6)</f>
        <v>44000000</v>
      </c>
      <c r="C4" s="53"/>
      <c r="D4" s="53">
        <f>SUM(D5:D6)</f>
        <v>44000000</v>
      </c>
      <c r="E4" s="53"/>
      <c r="F4" s="53">
        <f>D4-B4</f>
        <v>0</v>
      </c>
      <c r="G4" s="60">
        <f>E4-C4</f>
        <v>0</v>
      </c>
      <c r="I4" s="14">
        <f>D4+E4</f>
        <v>44000000</v>
      </c>
    </row>
    <row r="5" spans="1:11" x14ac:dyDescent="0.25">
      <c r="A5" s="54" t="s">
        <v>1</v>
      </c>
      <c r="B5" s="55">
        <v>24000000</v>
      </c>
      <c r="C5" s="55"/>
      <c r="D5" s="55">
        <v>24000000</v>
      </c>
      <c r="E5" s="55"/>
      <c r="F5" s="53">
        <f t="shared" ref="F5:F68" si="0">D5-B5</f>
        <v>0</v>
      </c>
      <c r="G5" s="60">
        <f t="shared" ref="G5:G68" si="1">E5-C5</f>
        <v>0</v>
      </c>
      <c r="I5" s="14">
        <f t="shared" ref="I5:I68" si="2">D5+E5</f>
        <v>24000000</v>
      </c>
    </row>
    <row r="6" spans="1:11" x14ac:dyDescent="0.25">
      <c r="A6" s="54" t="s">
        <v>2</v>
      </c>
      <c r="B6" s="55">
        <v>20000000</v>
      </c>
      <c r="C6" s="55"/>
      <c r="D6" s="55">
        <v>20000000</v>
      </c>
      <c r="E6" s="55"/>
      <c r="F6" s="53">
        <f t="shared" si="0"/>
        <v>0</v>
      </c>
      <c r="G6" s="60">
        <f t="shared" si="1"/>
        <v>0</v>
      </c>
      <c r="I6" s="14">
        <f t="shared" si="2"/>
        <v>20000000</v>
      </c>
    </row>
    <row r="7" spans="1:11" x14ac:dyDescent="0.25">
      <c r="A7" s="52"/>
      <c r="B7" s="55">
        <v>0</v>
      </c>
      <c r="C7" s="55"/>
      <c r="D7" s="55">
        <v>0</v>
      </c>
      <c r="E7" s="55"/>
      <c r="F7" s="53">
        <f t="shared" si="0"/>
        <v>0</v>
      </c>
      <c r="G7" s="60">
        <f t="shared" si="1"/>
        <v>0</v>
      </c>
      <c r="I7" s="14">
        <f t="shared" si="2"/>
        <v>0</v>
      </c>
    </row>
    <row r="8" spans="1:11" x14ac:dyDescent="0.25">
      <c r="A8" s="52"/>
      <c r="B8" s="55">
        <v>0</v>
      </c>
      <c r="C8" s="55"/>
      <c r="D8" s="55">
        <v>0</v>
      </c>
      <c r="E8" s="55"/>
      <c r="F8" s="53">
        <f t="shared" si="0"/>
        <v>0</v>
      </c>
      <c r="G8" s="60">
        <f t="shared" si="1"/>
        <v>0</v>
      </c>
      <c r="I8" s="14">
        <f t="shared" si="2"/>
        <v>0</v>
      </c>
    </row>
    <row r="9" spans="1:11" x14ac:dyDescent="0.25">
      <c r="A9" s="52" t="s">
        <v>3</v>
      </c>
      <c r="B9" s="53">
        <f>SUM(B10:B11)</f>
        <v>2505552.4635199257</v>
      </c>
      <c r="C9" s="53"/>
      <c r="D9" s="53">
        <f>SUM(D10:D11)</f>
        <v>5011104.9270398514</v>
      </c>
      <c r="E9" s="53"/>
      <c r="F9" s="53">
        <f t="shared" si="0"/>
        <v>2505552.4635199257</v>
      </c>
      <c r="G9" s="60">
        <f t="shared" si="1"/>
        <v>0</v>
      </c>
      <c r="I9" s="14">
        <f t="shared" si="2"/>
        <v>5011104.9270398514</v>
      </c>
    </row>
    <row r="10" spans="1:11" x14ac:dyDescent="0.25">
      <c r="A10" s="54" t="s">
        <v>4</v>
      </c>
      <c r="B10" s="55">
        <v>1055552.4635199257</v>
      </c>
      <c r="C10" s="55"/>
      <c r="D10" s="55">
        <v>5011104.9270398514</v>
      </c>
      <c r="E10" s="55"/>
      <c r="F10" s="55">
        <f t="shared" si="0"/>
        <v>3955552.4635199257</v>
      </c>
      <c r="G10" s="60">
        <f t="shared" si="1"/>
        <v>0</v>
      </c>
      <c r="I10" s="14">
        <f t="shared" si="2"/>
        <v>5011104.9270398514</v>
      </c>
    </row>
    <row r="11" spans="1:11" x14ac:dyDescent="0.25">
      <c r="A11" s="54" t="s">
        <v>5</v>
      </c>
      <c r="B11" s="55">
        <v>1450000</v>
      </c>
      <c r="C11" s="55"/>
      <c r="D11" s="55"/>
      <c r="E11" s="55"/>
      <c r="F11" s="55">
        <f t="shared" si="0"/>
        <v>-1450000</v>
      </c>
      <c r="G11" s="60">
        <f t="shared" si="1"/>
        <v>0</v>
      </c>
      <c r="I11" s="14">
        <f t="shared" si="2"/>
        <v>0</v>
      </c>
    </row>
    <row r="12" spans="1:11" x14ac:dyDescent="0.25">
      <c r="A12" s="52"/>
      <c r="B12" s="55">
        <v>0</v>
      </c>
      <c r="C12" s="55"/>
      <c r="D12" s="55">
        <v>0</v>
      </c>
      <c r="E12" s="55"/>
      <c r="F12" s="53">
        <f t="shared" si="0"/>
        <v>0</v>
      </c>
      <c r="G12" s="60">
        <f t="shared" si="1"/>
        <v>0</v>
      </c>
      <c r="I12" s="14">
        <f t="shared" si="2"/>
        <v>0</v>
      </c>
    </row>
    <row r="13" spans="1:11" x14ac:dyDescent="0.25">
      <c r="A13" s="52"/>
      <c r="B13" s="55">
        <v>0</v>
      </c>
      <c r="C13" s="55"/>
      <c r="D13" s="55">
        <v>0</v>
      </c>
      <c r="E13" s="55"/>
      <c r="F13" s="53">
        <f t="shared" si="0"/>
        <v>0</v>
      </c>
      <c r="G13" s="60">
        <f t="shared" si="1"/>
        <v>0</v>
      </c>
      <c r="I13" s="14">
        <f t="shared" si="2"/>
        <v>0</v>
      </c>
    </row>
    <row r="14" spans="1:11" x14ac:dyDescent="0.25">
      <c r="A14" s="52" t="s">
        <v>6</v>
      </c>
      <c r="B14" s="53">
        <f>SUM(B15:B31)</f>
        <v>220295825.90163752</v>
      </c>
      <c r="C14" s="53"/>
      <c r="D14" s="53">
        <f>SUM(D15:D31)</f>
        <v>211048825.90163752</v>
      </c>
      <c r="E14" s="53">
        <f>SUM(E15:E31)</f>
        <v>29967000</v>
      </c>
      <c r="F14" s="53">
        <f t="shared" si="0"/>
        <v>-9247000</v>
      </c>
      <c r="G14" s="60">
        <f t="shared" si="1"/>
        <v>29967000</v>
      </c>
      <c r="I14" s="14">
        <f t="shared" si="2"/>
        <v>241015825.90163752</v>
      </c>
    </row>
    <row r="15" spans="1:11" x14ac:dyDescent="0.25">
      <c r="A15" s="54" t="s">
        <v>7</v>
      </c>
      <c r="B15" s="55">
        <v>37941692.360519402</v>
      </c>
      <c r="C15" s="55"/>
      <c r="D15" s="55">
        <f>28694692.3605194-1000000</f>
        <v>27694692.360519402</v>
      </c>
      <c r="E15" s="55">
        <v>9247000</v>
      </c>
      <c r="F15" s="55">
        <f t="shared" si="0"/>
        <v>-10247000</v>
      </c>
      <c r="G15" s="60">
        <f t="shared" si="1"/>
        <v>9247000</v>
      </c>
      <c r="I15" s="14">
        <f t="shared" si="2"/>
        <v>36941692.360519402</v>
      </c>
    </row>
    <row r="16" spans="1:11" x14ac:dyDescent="0.25">
      <c r="A16" s="54" t="s">
        <v>8</v>
      </c>
      <c r="B16" s="55">
        <v>0</v>
      </c>
      <c r="C16" s="55"/>
      <c r="D16" s="55">
        <v>0</v>
      </c>
      <c r="E16" s="55">
        <v>11023000</v>
      </c>
      <c r="F16" s="55">
        <f t="shared" si="0"/>
        <v>0</v>
      </c>
      <c r="G16" s="60">
        <f t="shared" si="1"/>
        <v>11023000</v>
      </c>
      <c r="I16" s="14">
        <f t="shared" si="2"/>
        <v>11023000</v>
      </c>
    </row>
    <row r="17" spans="1:9" x14ac:dyDescent="0.25">
      <c r="A17" s="54" t="s">
        <v>9</v>
      </c>
      <c r="B17" s="55">
        <v>3455800</v>
      </c>
      <c r="C17" s="55"/>
      <c r="D17" s="55">
        <v>3455800</v>
      </c>
      <c r="E17" s="56"/>
      <c r="F17" s="55">
        <f t="shared" si="0"/>
        <v>0</v>
      </c>
      <c r="G17" s="60">
        <f t="shared" si="1"/>
        <v>0</v>
      </c>
      <c r="I17" s="14">
        <f t="shared" si="2"/>
        <v>3455800</v>
      </c>
    </row>
    <row r="18" spans="1:9" x14ac:dyDescent="0.25">
      <c r="A18" s="54" t="s">
        <v>10</v>
      </c>
      <c r="B18" s="55">
        <v>2885010.2171679339</v>
      </c>
      <c r="C18" s="55"/>
      <c r="D18" s="55">
        <f>2885010.21716793+1000000</f>
        <v>3885010.2171679302</v>
      </c>
      <c r="E18" s="55">
        <v>843000</v>
      </c>
      <c r="F18" s="55">
        <f t="shared" si="0"/>
        <v>999999.99999999627</v>
      </c>
      <c r="G18" s="60">
        <f t="shared" si="1"/>
        <v>843000</v>
      </c>
      <c r="I18" s="14">
        <f t="shared" si="2"/>
        <v>4728010.2171679307</v>
      </c>
    </row>
    <row r="19" spans="1:9" x14ac:dyDescent="0.25">
      <c r="A19" s="54" t="s">
        <v>11</v>
      </c>
      <c r="B19" s="55">
        <v>111205135.66666667</v>
      </c>
      <c r="C19" s="55"/>
      <c r="D19" s="55">
        <v>111205135.66666667</v>
      </c>
      <c r="E19" s="55"/>
      <c r="F19" s="55">
        <f t="shared" si="0"/>
        <v>0</v>
      </c>
      <c r="G19" s="60">
        <f t="shared" si="1"/>
        <v>0</v>
      </c>
      <c r="I19" s="14">
        <f t="shared" si="2"/>
        <v>111205135.66666667</v>
      </c>
    </row>
    <row r="20" spans="1:9" x14ac:dyDescent="0.25">
      <c r="A20" s="54" t="s">
        <v>12</v>
      </c>
      <c r="B20" s="55">
        <v>17728822</v>
      </c>
      <c r="C20" s="55"/>
      <c r="D20" s="55">
        <v>17728822</v>
      </c>
      <c r="E20" s="55"/>
      <c r="F20" s="55">
        <f t="shared" si="0"/>
        <v>0</v>
      </c>
      <c r="G20" s="60">
        <f t="shared" si="1"/>
        <v>0</v>
      </c>
      <c r="I20" s="14">
        <f t="shared" si="2"/>
        <v>17728822</v>
      </c>
    </row>
    <row r="21" spans="1:9" x14ac:dyDescent="0.25">
      <c r="A21" s="54" t="s">
        <v>13</v>
      </c>
      <c r="B21" s="55">
        <v>7620831.3823183225</v>
      </c>
      <c r="C21" s="55"/>
      <c r="D21" s="55">
        <v>7620831.3823183225</v>
      </c>
      <c r="E21" s="55"/>
      <c r="F21" s="55">
        <f t="shared" si="0"/>
        <v>0</v>
      </c>
      <c r="G21" s="60">
        <f t="shared" si="1"/>
        <v>0</v>
      </c>
      <c r="I21" s="14">
        <f t="shared" si="2"/>
        <v>7620831.3823183225</v>
      </c>
    </row>
    <row r="22" spans="1:9" x14ac:dyDescent="0.25">
      <c r="A22" s="54" t="s">
        <v>14</v>
      </c>
      <c r="B22" s="55">
        <v>3062124</v>
      </c>
      <c r="C22" s="55"/>
      <c r="D22" s="55">
        <v>3062124</v>
      </c>
      <c r="E22" s="55"/>
      <c r="F22" s="55">
        <f t="shared" si="0"/>
        <v>0</v>
      </c>
      <c r="G22" s="60">
        <f t="shared" si="1"/>
        <v>0</v>
      </c>
      <c r="I22" s="14">
        <f t="shared" si="2"/>
        <v>3062124</v>
      </c>
    </row>
    <row r="23" spans="1:9" x14ac:dyDescent="0.25">
      <c r="A23" s="54" t="s">
        <v>15</v>
      </c>
      <c r="B23" s="55">
        <v>8720430</v>
      </c>
      <c r="C23" s="55"/>
      <c r="D23" s="55">
        <v>8720430</v>
      </c>
      <c r="E23" s="55">
        <v>5234000</v>
      </c>
      <c r="F23" s="55">
        <f t="shared" si="0"/>
        <v>0</v>
      </c>
      <c r="G23" s="60">
        <f t="shared" si="1"/>
        <v>5234000</v>
      </c>
      <c r="I23" s="14">
        <f t="shared" si="2"/>
        <v>13954430</v>
      </c>
    </row>
    <row r="24" spans="1:9" x14ac:dyDescent="0.25">
      <c r="A24" s="54" t="s">
        <v>16</v>
      </c>
      <c r="B24" s="55">
        <v>2755754.6666666665</v>
      </c>
      <c r="C24" s="55"/>
      <c r="D24" s="55">
        <v>2755754.6666666665</v>
      </c>
      <c r="E24" s="55">
        <v>1095000</v>
      </c>
      <c r="F24" s="55">
        <f t="shared" si="0"/>
        <v>0</v>
      </c>
      <c r="G24" s="60">
        <f t="shared" si="1"/>
        <v>1095000</v>
      </c>
      <c r="I24" s="14">
        <f t="shared" si="2"/>
        <v>3850754.6666666665</v>
      </c>
    </row>
    <row r="25" spans="1:9" x14ac:dyDescent="0.25">
      <c r="A25" s="54" t="s">
        <v>17</v>
      </c>
      <c r="B25" s="55">
        <v>1764331.4781119549</v>
      </c>
      <c r="C25" s="55"/>
      <c r="D25" s="55">
        <v>1764331.4781119549</v>
      </c>
      <c r="E25" s="55">
        <v>1121000</v>
      </c>
      <c r="F25" s="55">
        <f t="shared" si="0"/>
        <v>0</v>
      </c>
      <c r="G25" s="60">
        <f t="shared" si="1"/>
        <v>1121000</v>
      </c>
      <c r="I25" s="14">
        <f t="shared" si="2"/>
        <v>2885331.4781119549</v>
      </c>
    </row>
    <row r="26" spans="1:9" x14ac:dyDescent="0.25">
      <c r="A26" s="54" t="s">
        <v>18</v>
      </c>
      <c r="B26" s="55">
        <v>5965968.6809732709</v>
      </c>
      <c r="C26" s="55"/>
      <c r="D26" s="55">
        <v>5965968.6809732709</v>
      </c>
      <c r="E26" s="55">
        <v>1404000</v>
      </c>
      <c r="F26" s="55">
        <f t="shared" si="0"/>
        <v>0</v>
      </c>
      <c r="G26" s="60">
        <f t="shared" si="1"/>
        <v>1404000</v>
      </c>
      <c r="I26" s="14">
        <f t="shared" si="2"/>
        <v>7369968.6809732709</v>
      </c>
    </row>
    <row r="27" spans="1:9" x14ac:dyDescent="0.25">
      <c r="A27" s="54" t="s">
        <v>19</v>
      </c>
      <c r="B27" s="55">
        <v>4689121</v>
      </c>
      <c r="C27" s="55"/>
      <c r="D27" s="55">
        <v>4689121</v>
      </c>
      <c r="E27" s="55"/>
      <c r="F27" s="55">
        <f t="shared" si="0"/>
        <v>0</v>
      </c>
      <c r="G27" s="60">
        <f t="shared" si="1"/>
        <v>0</v>
      </c>
      <c r="I27" s="14">
        <f t="shared" si="2"/>
        <v>4689121</v>
      </c>
    </row>
    <row r="28" spans="1:9" x14ac:dyDescent="0.25">
      <c r="A28" s="54" t="s">
        <v>20</v>
      </c>
      <c r="B28" s="55">
        <v>8482713.1158799827</v>
      </c>
      <c r="C28" s="55"/>
      <c r="D28" s="55">
        <v>8482713.1158799827</v>
      </c>
      <c r="E28" s="55"/>
      <c r="F28" s="55">
        <f t="shared" si="0"/>
        <v>0</v>
      </c>
      <c r="G28" s="60">
        <f t="shared" si="1"/>
        <v>0</v>
      </c>
      <c r="I28" s="14">
        <f t="shared" si="2"/>
        <v>8482713.1158799827</v>
      </c>
    </row>
    <row r="29" spans="1:9" x14ac:dyDescent="0.25">
      <c r="A29" s="54" t="s">
        <v>21</v>
      </c>
      <c r="B29" s="55">
        <v>3181800</v>
      </c>
      <c r="C29" s="55"/>
      <c r="D29" s="55">
        <v>3181800</v>
      </c>
      <c r="E29" s="55"/>
      <c r="F29" s="55">
        <f t="shared" si="0"/>
        <v>0</v>
      </c>
      <c r="G29" s="60">
        <f t="shared" si="1"/>
        <v>0</v>
      </c>
      <c r="I29" s="14">
        <f t="shared" si="2"/>
        <v>3181800</v>
      </c>
    </row>
    <row r="30" spans="1:9" x14ac:dyDescent="0.25">
      <c r="A30" s="54" t="s">
        <v>22</v>
      </c>
      <c r="B30" s="55">
        <v>0</v>
      </c>
      <c r="C30" s="55"/>
      <c r="D30" s="55">
        <v>0</v>
      </c>
      <c r="E30" s="55"/>
      <c r="F30" s="55">
        <f t="shared" si="0"/>
        <v>0</v>
      </c>
      <c r="G30" s="60">
        <f t="shared" si="1"/>
        <v>0</v>
      </c>
      <c r="I30" s="14">
        <f t="shared" si="2"/>
        <v>0</v>
      </c>
    </row>
    <row r="31" spans="1:9" x14ac:dyDescent="0.25">
      <c r="A31" s="54" t="s">
        <v>23</v>
      </c>
      <c r="B31" s="55">
        <v>836291.33333333337</v>
      </c>
      <c r="C31" s="55"/>
      <c r="D31" s="55">
        <v>836291.33333333337</v>
      </c>
      <c r="E31" s="55"/>
      <c r="F31" s="55">
        <f t="shared" si="0"/>
        <v>0</v>
      </c>
      <c r="G31" s="60">
        <f t="shared" si="1"/>
        <v>0</v>
      </c>
      <c r="I31" s="14">
        <f t="shared" si="2"/>
        <v>836291.33333333337</v>
      </c>
    </row>
    <row r="32" spans="1:9" x14ac:dyDescent="0.25">
      <c r="A32" s="54"/>
      <c r="B32" s="55">
        <v>0</v>
      </c>
      <c r="C32" s="55"/>
      <c r="D32" s="55">
        <v>0</v>
      </c>
      <c r="E32" s="55"/>
      <c r="F32" s="55">
        <f t="shared" si="0"/>
        <v>0</v>
      </c>
      <c r="G32" s="60">
        <f t="shared" si="1"/>
        <v>0</v>
      </c>
      <c r="I32" s="14">
        <f t="shared" si="2"/>
        <v>0</v>
      </c>
    </row>
    <row r="33" spans="1:9" x14ac:dyDescent="0.25">
      <c r="A33" s="54"/>
      <c r="B33" s="55">
        <v>0</v>
      </c>
      <c r="C33" s="55"/>
      <c r="D33" s="55">
        <v>0</v>
      </c>
      <c r="E33" s="55"/>
      <c r="F33" s="55">
        <f t="shared" si="0"/>
        <v>0</v>
      </c>
      <c r="G33" s="60">
        <f t="shared" si="1"/>
        <v>0</v>
      </c>
      <c r="I33" s="14">
        <f t="shared" si="2"/>
        <v>0</v>
      </c>
    </row>
    <row r="34" spans="1:9" x14ac:dyDescent="0.25">
      <c r="A34" s="52" t="s">
        <v>24</v>
      </c>
      <c r="B34" s="53">
        <f>B35</f>
        <v>1650000</v>
      </c>
      <c r="C34" s="53"/>
      <c r="D34" s="53">
        <f>D35</f>
        <v>1650000</v>
      </c>
      <c r="E34" s="53">
        <f>E35</f>
        <v>0</v>
      </c>
      <c r="F34" s="55">
        <f t="shared" si="0"/>
        <v>0</v>
      </c>
      <c r="G34" s="60">
        <f t="shared" si="1"/>
        <v>0</v>
      </c>
      <c r="I34" s="14">
        <f t="shared" si="2"/>
        <v>1650000</v>
      </c>
    </row>
    <row r="35" spans="1:9" x14ac:dyDescent="0.25">
      <c r="A35" s="54" t="s">
        <v>25</v>
      </c>
      <c r="B35" s="55">
        <v>1650000</v>
      </c>
      <c r="C35" s="55"/>
      <c r="D35" s="55">
        <v>1650000</v>
      </c>
      <c r="E35" s="55"/>
      <c r="F35" s="55">
        <f t="shared" si="0"/>
        <v>0</v>
      </c>
      <c r="G35" s="60">
        <f t="shared" si="1"/>
        <v>0</v>
      </c>
      <c r="I35" s="14">
        <f t="shared" si="2"/>
        <v>1650000</v>
      </c>
    </row>
    <row r="36" spans="1:9" x14ac:dyDescent="0.25">
      <c r="A36" s="54"/>
      <c r="B36" s="55">
        <v>0</v>
      </c>
      <c r="C36" s="55"/>
      <c r="D36" s="55">
        <v>0</v>
      </c>
      <c r="E36" s="55"/>
      <c r="F36" s="55">
        <f t="shared" si="0"/>
        <v>0</v>
      </c>
      <c r="G36" s="60">
        <f t="shared" si="1"/>
        <v>0</v>
      </c>
      <c r="I36" s="14">
        <f t="shared" si="2"/>
        <v>0</v>
      </c>
    </row>
    <row r="37" spans="1:9" x14ac:dyDescent="0.25">
      <c r="A37" s="54"/>
      <c r="B37" s="55">
        <v>0</v>
      </c>
      <c r="C37" s="55"/>
      <c r="D37" s="55">
        <v>0</v>
      </c>
      <c r="E37" s="55"/>
      <c r="F37" s="55">
        <f t="shared" si="0"/>
        <v>0</v>
      </c>
      <c r="G37" s="60">
        <f t="shared" si="1"/>
        <v>0</v>
      </c>
      <c r="I37" s="14">
        <f t="shared" si="2"/>
        <v>0</v>
      </c>
    </row>
    <row r="38" spans="1:9" x14ac:dyDescent="0.25">
      <c r="A38" s="52" t="s">
        <v>26</v>
      </c>
      <c r="B38" s="53">
        <f>SUM(B39:B40)</f>
        <v>5132533.3333333302</v>
      </c>
      <c r="C38" s="53"/>
      <c r="D38" s="53">
        <f>SUM(D39:D40)</f>
        <v>5132533.3333333302</v>
      </c>
      <c r="E38" s="53">
        <f>SUM(E39:E40)</f>
        <v>5866000</v>
      </c>
      <c r="F38" s="55">
        <f t="shared" si="0"/>
        <v>0</v>
      </c>
      <c r="G38" s="60">
        <f t="shared" si="1"/>
        <v>5866000</v>
      </c>
      <c r="I38" s="14">
        <f t="shared" si="2"/>
        <v>10998533.33333333</v>
      </c>
    </row>
    <row r="39" spans="1:9" x14ac:dyDescent="0.25">
      <c r="A39" s="54" t="s">
        <v>27</v>
      </c>
      <c r="B39" s="55">
        <v>2000000</v>
      </c>
      <c r="C39" s="55"/>
      <c r="D39" s="55">
        <f>2000000</f>
        <v>2000000</v>
      </c>
      <c r="E39" s="55">
        <v>5866000</v>
      </c>
      <c r="F39" s="55">
        <f t="shared" si="0"/>
        <v>0</v>
      </c>
      <c r="G39" s="60">
        <f t="shared" si="1"/>
        <v>5866000</v>
      </c>
      <c r="I39" s="14">
        <f t="shared" si="2"/>
        <v>7866000</v>
      </c>
    </row>
    <row r="40" spans="1:9" x14ac:dyDescent="0.25">
      <c r="A40" s="54" t="s">
        <v>28</v>
      </c>
      <c r="B40" s="55">
        <v>3132533.3333333302</v>
      </c>
      <c r="C40" s="55"/>
      <c r="D40" s="55">
        <v>3132533.3333333302</v>
      </c>
      <c r="E40" s="55"/>
      <c r="F40" s="55">
        <f t="shared" si="0"/>
        <v>0</v>
      </c>
      <c r="G40" s="60">
        <f t="shared" si="1"/>
        <v>0</v>
      </c>
      <c r="I40" s="14">
        <f t="shared" si="2"/>
        <v>3132533.3333333302</v>
      </c>
    </row>
    <row r="41" spans="1:9" x14ac:dyDescent="0.25">
      <c r="A41" s="54" t="s">
        <v>29</v>
      </c>
      <c r="B41" s="55">
        <v>0</v>
      </c>
      <c r="C41" s="55"/>
      <c r="D41" s="55">
        <v>0</v>
      </c>
      <c r="E41" s="55"/>
      <c r="F41" s="55">
        <f t="shared" si="0"/>
        <v>0</v>
      </c>
      <c r="G41" s="60">
        <f t="shared" si="1"/>
        <v>0</v>
      </c>
      <c r="I41" s="14">
        <f t="shared" si="2"/>
        <v>0</v>
      </c>
    </row>
    <row r="42" spans="1:9" x14ac:dyDescent="0.25">
      <c r="A42" s="54"/>
      <c r="B42" s="55">
        <v>0</v>
      </c>
      <c r="C42" s="55"/>
      <c r="D42" s="55">
        <v>0</v>
      </c>
      <c r="E42" s="55"/>
      <c r="F42" s="55">
        <f t="shared" si="0"/>
        <v>0</v>
      </c>
      <c r="G42" s="60">
        <f t="shared" si="1"/>
        <v>0</v>
      </c>
      <c r="I42" s="14">
        <f t="shared" si="2"/>
        <v>0</v>
      </c>
    </row>
    <row r="43" spans="1:9" x14ac:dyDescent="0.25">
      <c r="A43" s="54"/>
      <c r="B43" s="55">
        <v>0</v>
      </c>
      <c r="C43" s="55"/>
      <c r="D43" s="55">
        <v>0</v>
      </c>
      <c r="E43" s="55"/>
      <c r="F43" s="55">
        <f t="shared" si="0"/>
        <v>0</v>
      </c>
      <c r="G43" s="60">
        <f t="shared" si="1"/>
        <v>0</v>
      </c>
      <c r="I43" s="14">
        <f t="shared" si="2"/>
        <v>0</v>
      </c>
    </row>
    <row r="44" spans="1:9" x14ac:dyDescent="0.25">
      <c r="A44" s="57" t="s">
        <v>30</v>
      </c>
      <c r="B44" s="53">
        <f>B45+B46</f>
        <v>2000000</v>
      </c>
      <c r="C44" s="53"/>
      <c r="D44" s="53">
        <f>D45+D46</f>
        <v>2000000</v>
      </c>
      <c r="E44" s="53">
        <f>E45+E46</f>
        <v>4398000</v>
      </c>
      <c r="F44" s="55">
        <f t="shared" si="0"/>
        <v>0</v>
      </c>
      <c r="G44" s="60">
        <f t="shared" si="1"/>
        <v>4398000</v>
      </c>
      <c r="I44" s="14">
        <f t="shared" si="2"/>
        <v>6398000</v>
      </c>
    </row>
    <row r="45" spans="1:9" x14ac:dyDescent="0.25">
      <c r="A45" s="54" t="s">
        <v>31</v>
      </c>
      <c r="B45" s="55">
        <v>1000000</v>
      </c>
      <c r="C45" s="55"/>
      <c r="D45" s="55">
        <f>1000000</f>
        <v>1000000</v>
      </c>
      <c r="E45" s="55">
        <v>4398000</v>
      </c>
      <c r="F45" s="55">
        <f t="shared" si="0"/>
        <v>0</v>
      </c>
      <c r="G45" s="60">
        <f t="shared" si="1"/>
        <v>4398000</v>
      </c>
      <c r="I45" s="14">
        <f t="shared" si="2"/>
        <v>5398000</v>
      </c>
    </row>
    <row r="46" spans="1:9" ht="15.75" thickBot="1" x14ac:dyDescent="0.3">
      <c r="A46" s="58" t="s">
        <v>32</v>
      </c>
      <c r="B46" s="55">
        <v>1000000</v>
      </c>
      <c r="C46" s="55"/>
      <c r="D46" s="55">
        <v>1000000</v>
      </c>
      <c r="E46" s="55"/>
      <c r="F46" s="55">
        <f t="shared" si="0"/>
        <v>0</v>
      </c>
      <c r="G46" s="60">
        <f t="shared" si="1"/>
        <v>0</v>
      </c>
      <c r="I46" s="14">
        <f t="shared" si="2"/>
        <v>1000000</v>
      </c>
    </row>
    <row r="47" spans="1:9" ht="15.75" thickBot="1" x14ac:dyDescent="0.3">
      <c r="A47" s="58"/>
      <c r="B47" s="55"/>
      <c r="C47" s="55"/>
      <c r="D47" s="55"/>
      <c r="E47" s="55"/>
      <c r="F47" s="55">
        <f t="shared" si="0"/>
        <v>0</v>
      </c>
      <c r="G47" s="60">
        <f t="shared" si="1"/>
        <v>0</v>
      </c>
      <c r="I47" s="14">
        <f t="shared" si="2"/>
        <v>0</v>
      </c>
    </row>
    <row r="48" spans="1:9" ht="15.75" thickBot="1" x14ac:dyDescent="0.3">
      <c r="A48" s="58"/>
      <c r="B48" s="55"/>
      <c r="C48" s="55"/>
      <c r="D48" s="55"/>
      <c r="E48" s="55"/>
      <c r="F48" s="55">
        <f t="shared" si="0"/>
        <v>0</v>
      </c>
      <c r="G48" s="60">
        <f t="shared" si="1"/>
        <v>0</v>
      </c>
      <c r="I48" s="14">
        <f t="shared" si="2"/>
        <v>0</v>
      </c>
    </row>
    <row r="49" spans="1:9" ht="15.75" thickBot="1" x14ac:dyDescent="0.3">
      <c r="A49" s="59" t="s">
        <v>33</v>
      </c>
      <c r="B49" s="53">
        <f>SUM(B50:B53)</f>
        <v>12420000</v>
      </c>
      <c r="C49" s="53"/>
      <c r="D49" s="53">
        <f>SUM(D50:D53)</f>
        <v>7420000</v>
      </c>
      <c r="E49" s="53">
        <f>SUM(E50:E53)</f>
        <v>0</v>
      </c>
      <c r="F49" s="55">
        <f t="shared" si="0"/>
        <v>-5000000</v>
      </c>
      <c r="G49" s="60">
        <f t="shared" si="1"/>
        <v>0</v>
      </c>
      <c r="I49" s="14">
        <f t="shared" si="2"/>
        <v>7420000</v>
      </c>
    </row>
    <row r="50" spans="1:9" ht="15.75" thickBot="1" x14ac:dyDescent="0.3">
      <c r="A50" s="58" t="s">
        <v>34</v>
      </c>
      <c r="B50" s="55">
        <v>1000000</v>
      </c>
      <c r="C50" s="55"/>
      <c r="D50" s="55">
        <v>1000000</v>
      </c>
      <c r="E50" s="55"/>
      <c r="F50" s="55">
        <f t="shared" si="0"/>
        <v>0</v>
      </c>
      <c r="G50" s="60">
        <f t="shared" si="1"/>
        <v>0</v>
      </c>
      <c r="I50" s="14">
        <f t="shared" si="2"/>
        <v>1000000</v>
      </c>
    </row>
    <row r="51" spans="1:9" ht="15.75" thickBot="1" x14ac:dyDescent="0.3">
      <c r="A51" s="58" t="s">
        <v>35</v>
      </c>
      <c r="B51" s="55">
        <v>8820000</v>
      </c>
      <c r="C51" s="55"/>
      <c r="D51" s="55">
        <v>3820000</v>
      </c>
      <c r="E51" s="55"/>
      <c r="F51" s="55">
        <f t="shared" si="0"/>
        <v>-5000000</v>
      </c>
      <c r="G51" s="60">
        <f t="shared" si="1"/>
        <v>0</v>
      </c>
      <c r="I51" s="14">
        <f t="shared" si="2"/>
        <v>3820000</v>
      </c>
    </row>
    <row r="52" spans="1:9" ht="15.75" thickBot="1" x14ac:dyDescent="0.3">
      <c r="A52" s="58" t="s">
        <v>36</v>
      </c>
      <c r="B52" s="55">
        <v>1400000</v>
      </c>
      <c r="C52" s="55"/>
      <c r="D52" s="55">
        <v>1400000</v>
      </c>
      <c r="E52" s="55"/>
      <c r="F52" s="55">
        <f t="shared" si="0"/>
        <v>0</v>
      </c>
      <c r="G52" s="60">
        <f t="shared" si="1"/>
        <v>0</v>
      </c>
      <c r="I52" s="14">
        <f t="shared" si="2"/>
        <v>1400000</v>
      </c>
    </row>
    <row r="53" spans="1:9" ht="15.75" thickBot="1" x14ac:dyDescent="0.3">
      <c r="A53" s="58" t="s">
        <v>37</v>
      </c>
      <c r="B53" s="55">
        <v>1200000</v>
      </c>
      <c r="C53" s="55"/>
      <c r="D53" s="55">
        <v>1200000</v>
      </c>
      <c r="E53" s="55"/>
      <c r="F53" s="55">
        <f t="shared" si="0"/>
        <v>0</v>
      </c>
      <c r="G53" s="60">
        <f t="shared" si="1"/>
        <v>0</v>
      </c>
      <c r="I53" s="14">
        <f t="shared" si="2"/>
        <v>1200000</v>
      </c>
    </row>
    <row r="54" spans="1:9" ht="15.75" thickBot="1" x14ac:dyDescent="0.3">
      <c r="A54" s="58"/>
      <c r="B54" s="55"/>
      <c r="C54" s="55"/>
      <c r="D54" s="55"/>
      <c r="E54" s="55"/>
      <c r="F54" s="55">
        <f t="shared" si="0"/>
        <v>0</v>
      </c>
      <c r="G54" s="60">
        <f t="shared" si="1"/>
        <v>0</v>
      </c>
      <c r="I54" s="14">
        <f t="shared" si="2"/>
        <v>0</v>
      </c>
    </row>
    <row r="55" spans="1:9" ht="15.75" thickBot="1" x14ac:dyDescent="0.3">
      <c r="A55" s="59" t="s">
        <v>38</v>
      </c>
      <c r="B55" s="53">
        <f>SUM(B56:B59)</f>
        <v>26268432</v>
      </c>
      <c r="C55" s="53"/>
      <c r="D55" s="53">
        <f>SUM(D56:D59)</f>
        <v>24768432</v>
      </c>
      <c r="E55" s="53">
        <f>SUM(E56:E59)</f>
        <v>1170000</v>
      </c>
      <c r="F55" s="55">
        <f t="shared" si="0"/>
        <v>-1500000</v>
      </c>
      <c r="G55" s="60">
        <f t="shared" si="1"/>
        <v>1170000</v>
      </c>
      <c r="I55" s="14">
        <f t="shared" si="2"/>
        <v>25938432</v>
      </c>
    </row>
    <row r="56" spans="1:9" ht="15.75" thickBot="1" x14ac:dyDescent="0.3">
      <c r="A56" s="58" t="s">
        <v>39</v>
      </c>
      <c r="B56" s="55">
        <v>8000000</v>
      </c>
      <c r="C56" s="55"/>
      <c r="D56" s="55">
        <v>6500000</v>
      </c>
      <c r="E56" s="55"/>
      <c r="F56" s="55">
        <f t="shared" si="0"/>
        <v>-1500000</v>
      </c>
      <c r="G56" s="60">
        <f t="shared" si="1"/>
        <v>0</v>
      </c>
      <c r="I56" s="14">
        <f t="shared" si="2"/>
        <v>6500000</v>
      </c>
    </row>
    <row r="57" spans="1:9" ht="15.75" thickBot="1" x14ac:dyDescent="0.3">
      <c r="A57" s="58" t="s">
        <v>40</v>
      </c>
      <c r="B57" s="55">
        <v>10000000</v>
      </c>
      <c r="C57" s="55"/>
      <c r="D57" s="55">
        <v>10000000</v>
      </c>
      <c r="E57" s="55"/>
      <c r="F57" s="55">
        <f t="shared" si="0"/>
        <v>0</v>
      </c>
      <c r="G57" s="60">
        <f t="shared" si="1"/>
        <v>0</v>
      </c>
      <c r="I57" s="14">
        <f t="shared" si="2"/>
        <v>10000000</v>
      </c>
    </row>
    <row r="58" spans="1:9" ht="15.75" thickBot="1" x14ac:dyDescent="0.3">
      <c r="A58" s="58" t="s">
        <v>81</v>
      </c>
      <c r="B58" s="55">
        <v>5000000</v>
      </c>
      <c r="C58" s="55"/>
      <c r="D58" s="55">
        <f>5000000</f>
        <v>5000000</v>
      </c>
      <c r="E58" s="55">
        <v>1170000</v>
      </c>
      <c r="F58" s="55">
        <f t="shared" si="0"/>
        <v>0</v>
      </c>
      <c r="G58" s="60">
        <f t="shared" si="1"/>
        <v>1170000</v>
      </c>
      <c r="I58" s="14">
        <f t="shared" si="2"/>
        <v>6170000</v>
      </c>
    </row>
    <row r="59" spans="1:9" ht="15.75" thickBot="1" x14ac:dyDescent="0.3">
      <c r="A59" s="58" t="s">
        <v>42</v>
      </c>
      <c r="B59" s="55">
        <v>3268432</v>
      </c>
      <c r="C59" s="55"/>
      <c r="D59" s="55">
        <v>3268432</v>
      </c>
      <c r="E59" s="55"/>
      <c r="F59" s="53">
        <f t="shared" si="0"/>
        <v>0</v>
      </c>
      <c r="G59" s="60">
        <f t="shared" si="1"/>
        <v>0</v>
      </c>
      <c r="I59" s="14">
        <f t="shared" si="2"/>
        <v>3268432</v>
      </c>
    </row>
    <row r="60" spans="1:9" ht="15.75" thickBot="1" x14ac:dyDescent="0.3">
      <c r="A60" s="58"/>
      <c r="B60" s="55"/>
      <c r="C60" s="55"/>
      <c r="D60" s="55"/>
      <c r="E60" s="55"/>
      <c r="F60" s="53">
        <f t="shared" si="0"/>
        <v>0</v>
      </c>
      <c r="G60" s="60">
        <f t="shared" si="1"/>
        <v>0</v>
      </c>
      <c r="I60" s="14">
        <f t="shared" si="2"/>
        <v>0</v>
      </c>
    </row>
    <row r="61" spans="1:9" ht="15.75" thickBot="1" x14ac:dyDescent="0.3">
      <c r="A61" s="58"/>
      <c r="B61" s="55"/>
      <c r="C61" s="55"/>
      <c r="D61" s="55"/>
      <c r="E61" s="55"/>
      <c r="F61" s="53">
        <f t="shared" si="0"/>
        <v>0</v>
      </c>
      <c r="G61" s="60">
        <f t="shared" si="1"/>
        <v>0</v>
      </c>
      <c r="I61" s="14">
        <f t="shared" si="2"/>
        <v>0</v>
      </c>
    </row>
    <row r="62" spans="1:9" ht="15.75" thickBot="1" x14ac:dyDescent="0.3">
      <c r="A62" s="58"/>
      <c r="B62" s="55"/>
      <c r="C62" s="55"/>
      <c r="D62" s="55"/>
      <c r="E62" s="55"/>
      <c r="F62" s="53">
        <f t="shared" si="0"/>
        <v>0</v>
      </c>
      <c r="G62" s="60">
        <f t="shared" si="1"/>
        <v>0</v>
      </c>
      <c r="I62" s="14">
        <f t="shared" si="2"/>
        <v>0</v>
      </c>
    </row>
    <row r="63" spans="1:9" ht="15.75" thickBot="1" x14ac:dyDescent="0.3">
      <c r="A63" s="59" t="s">
        <v>43</v>
      </c>
      <c r="B63" s="53">
        <f>B64+B65+B66+B67+B68+B69</f>
        <v>1169877136</v>
      </c>
      <c r="C63" s="53"/>
      <c r="D63" s="53">
        <f>D64+D65+D66+D67+D68+D69+D70</f>
        <v>1163893638</v>
      </c>
      <c r="E63" s="53"/>
      <c r="F63" s="53">
        <f t="shared" si="0"/>
        <v>-5983498</v>
      </c>
      <c r="G63" s="60">
        <f t="shared" si="1"/>
        <v>0</v>
      </c>
      <c r="I63" s="14">
        <f t="shared" si="2"/>
        <v>1163893638</v>
      </c>
    </row>
    <row r="64" spans="1:9" ht="15.75" thickBot="1" x14ac:dyDescent="0.3">
      <c r="A64" s="58" t="s">
        <v>44</v>
      </c>
      <c r="B64" s="55">
        <v>19860000</v>
      </c>
      <c r="C64" s="55"/>
      <c r="D64" s="55">
        <f>19500000-2000000</f>
        <v>17500000</v>
      </c>
      <c r="E64" s="55"/>
      <c r="F64" s="55">
        <f t="shared" si="0"/>
        <v>-2360000</v>
      </c>
      <c r="G64" s="60">
        <f t="shared" si="1"/>
        <v>0</v>
      </c>
      <c r="I64" s="14">
        <f t="shared" si="2"/>
        <v>17500000</v>
      </c>
    </row>
    <row r="65" spans="1:11" ht="15.75" thickBot="1" x14ac:dyDescent="0.3">
      <c r="A65" s="58" t="s">
        <v>45</v>
      </c>
      <c r="B65" s="55">
        <v>686208709</v>
      </c>
      <c r="C65" s="55"/>
      <c r="D65" s="55">
        <v>657246711</v>
      </c>
      <c r="E65" s="55"/>
      <c r="F65" s="55">
        <f t="shared" si="0"/>
        <v>-28961998</v>
      </c>
      <c r="G65" s="60">
        <f t="shared" si="1"/>
        <v>0</v>
      </c>
      <c r="I65" s="14">
        <f t="shared" si="2"/>
        <v>657246711</v>
      </c>
      <c r="J65">
        <v>741569711</v>
      </c>
    </row>
    <row r="66" spans="1:11" ht="15.75" thickBot="1" x14ac:dyDescent="0.3">
      <c r="A66" s="58" t="s">
        <v>46</v>
      </c>
      <c r="B66" s="55">
        <v>356038427</v>
      </c>
      <c r="C66" s="55"/>
      <c r="D66" s="55">
        <v>376516927</v>
      </c>
      <c r="E66" s="55"/>
      <c r="F66" s="55">
        <f t="shared" si="0"/>
        <v>20478500</v>
      </c>
      <c r="G66" s="60">
        <f t="shared" si="1"/>
        <v>0</v>
      </c>
      <c r="I66" s="14">
        <f t="shared" si="2"/>
        <v>376516927</v>
      </c>
      <c r="J66" s="14">
        <f>J65-D65</f>
        <v>84323000</v>
      </c>
    </row>
    <row r="67" spans="1:11" ht="15.75" thickBot="1" x14ac:dyDescent="0.3">
      <c r="A67" s="58" t="s">
        <v>47</v>
      </c>
      <c r="B67" s="55">
        <v>50090000</v>
      </c>
      <c r="C67" s="55"/>
      <c r="D67" s="55">
        <v>52450000</v>
      </c>
      <c r="E67" s="55"/>
      <c r="F67" s="55">
        <f t="shared" si="0"/>
        <v>2360000</v>
      </c>
      <c r="G67" s="60">
        <f t="shared" si="1"/>
        <v>0</v>
      </c>
      <c r="I67" s="14">
        <f t="shared" si="2"/>
        <v>52450000</v>
      </c>
    </row>
    <row r="68" spans="1:11" ht="15.75" thickBot="1" x14ac:dyDescent="0.3">
      <c r="A68" s="58" t="s">
        <v>48</v>
      </c>
      <c r="B68" s="55">
        <v>57680000</v>
      </c>
      <c r="C68" s="55"/>
      <c r="D68" s="55">
        <v>57680000</v>
      </c>
      <c r="E68" s="55"/>
      <c r="F68" s="53">
        <f t="shared" si="0"/>
        <v>0</v>
      </c>
      <c r="G68" s="60">
        <f t="shared" si="1"/>
        <v>0</v>
      </c>
      <c r="I68" s="14">
        <f t="shared" si="2"/>
        <v>57680000</v>
      </c>
    </row>
    <row r="69" spans="1:11" ht="15.75" thickBot="1" x14ac:dyDescent="0.3">
      <c r="A69" s="58" t="s">
        <v>49</v>
      </c>
      <c r="B69" s="55">
        <v>0</v>
      </c>
      <c r="C69" s="55"/>
      <c r="D69" s="55">
        <v>0</v>
      </c>
      <c r="E69" s="55"/>
      <c r="F69" s="53">
        <f t="shared" ref="F69:F77" si="3">D69-B69</f>
        <v>0</v>
      </c>
      <c r="G69" s="60">
        <f t="shared" ref="G69:G77" si="4">E69-C69</f>
        <v>0</v>
      </c>
      <c r="I69" s="14">
        <f t="shared" ref="I69:I77" si="5">D69+E69</f>
        <v>0</v>
      </c>
    </row>
    <row r="70" spans="1:11" ht="15.75" thickBot="1" x14ac:dyDescent="0.3">
      <c r="A70" s="58" t="s">
        <v>86</v>
      </c>
      <c r="B70" s="55"/>
      <c r="C70" s="55"/>
      <c r="D70" s="55">
        <v>2500000</v>
      </c>
      <c r="E70" s="55"/>
      <c r="F70" s="53">
        <f t="shared" si="3"/>
        <v>2500000</v>
      </c>
      <c r="G70" s="60">
        <f t="shared" si="4"/>
        <v>0</v>
      </c>
      <c r="I70" s="14">
        <f t="shared" si="5"/>
        <v>2500000</v>
      </c>
    </row>
    <row r="71" spans="1:11" ht="15.75" thickBot="1" x14ac:dyDescent="0.3">
      <c r="A71" s="59" t="s">
        <v>50</v>
      </c>
      <c r="B71" s="53">
        <v>196787000</v>
      </c>
      <c r="C71" s="53"/>
      <c r="D71" s="53">
        <v>173185071.82558003</v>
      </c>
      <c r="E71" s="53"/>
      <c r="F71" s="53">
        <f t="shared" si="3"/>
        <v>-23601928.174419969</v>
      </c>
      <c r="G71" s="60">
        <f t="shared" si="4"/>
        <v>0</v>
      </c>
      <c r="I71" s="14">
        <f t="shared" si="5"/>
        <v>173185071.82558003</v>
      </c>
    </row>
    <row r="72" spans="1:11" ht="15.75" thickBot="1" x14ac:dyDescent="0.3">
      <c r="A72" s="58"/>
      <c r="B72" s="55"/>
      <c r="C72" s="55"/>
      <c r="D72" s="55"/>
      <c r="E72" s="55"/>
      <c r="F72" s="53">
        <f t="shared" si="3"/>
        <v>0</v>
      </c>
      <c r="G72" s="60">
        <f t="shared" si="4"/>
        <v>0</v>
      </c>
      <c r="I72" s="14">
        <f t="shared" si="5"/>
        <v>0</v>
      </c>
    </row>
    <row r="73" spans="1:11" ht="15.75" thickBot="1" x14ac:dyDescent="0.3">
      <c r="A73" s="58"/>
      <c r="B73" s="55"/>
      <c r="C73" s="55"/>
      <c r="D73" s="55"/>
      <c r="E73" s="55"/>
      <c r="F73" s="53">
        <f t="shared" si="3"/>
        <v>0</v>
      </c>
      <c r="G73" s="60">
        <f t="shared" si="4"/>
        <v>0</v>
      </c>
      <c r="I73" s="14">
        <f t="shared" si="5"/>
        <v>0</v>
      </c>
    </row>
    <row r="74" spans="1:11" ht="15.75" thickBot="1" x14ac:dyDescent="0.3">
      <c r="A74" s="59" t="s">
        <v>51</v>
      </c>
      <c r="B74" s="53">
        <v>0</v>
      </c>
      <c r="C74" s="53"/>
      <c r="D74" s="53"/>
      <c r="E74" s="53"/>
      <c r="F74" s="53">
        <f t="shared" si="3"/>
        <v>0</v>
      </c>
      <c r="G74" s="60">
        <f t="shared" si="4"/>
        <v>0</v>
      </c>
      <c r="I74" s="14">
        <f t="shared" si="5"/>
        <v>0</v>
      </c>
    </row>
    <row r="75" spans="1:11" ht="15.75" thickBot="1" x14ac:dyDescent="0.3">
      <c r="A75" s="58"/>
      <c r="B75" s="55"/>
      <c r="C75" s="55"/>
      <c r="D75" s="55"/>
      <c r="E75" s="55"/>
      <c r="F75" s="53">
        <f t="shared" si="3"/>
        <v>0</v>
      </c>
      <c r="G75" s="60">
        <f t="shared" si="4"/>
        <v>0</v>
      </c>
      <c r="I75" s="14">
        <f t="shared" si="5"/>
        <v>0</v>
      </c>
      <c r="K75" s="71">
        <v>84323000</v>
      </c>
    </row>
    <row r="76" spans="1:11" ht="15.75" thickBot="1" x14ac:dyDescent="0.3">
      <c r="A76" s="58"/>
      <c r="B76" s="55"/>
      <c r="C76" s="55"/>
      <c r="D76" s="55"/>
      <c r="E76" s="55"/>
      <c r="F76" s="53">
        <f t="shared" si="3"/>
        <v>0</v>
      </c>
      <c r="G76" s="60">
        <f t="shared" si="4"/>
        <v>0</v>
      </c>
      <c r="I76" s="14">
        <f t="shared" si="5"/>
        <v>0</v>
      </c>
    </row>
    <row r="77" spans="1:11" ht="15.75" thickBot="1" x14ac:dyDescent="0.3">
      <c r="A77" s="59" t="s">
        <v>52</v>
      </c>
      <c r="B77" s="61">
        <f>B71+B63+B55+B49+B44+B38+B34+B14+B9+B4</f>
        <v>1680936479.6984906</v>
      </c>
      <c r="C77" s="61">
        <f t="shared" ref="C77:E77" si="6">C71+C63+C55+C49+C44+C38+C34+C14+C9+C4</f>
        <v>0</v>
      </c>
      <c r="D77" s="61">
        <f t="shared" si="6"/>
        <v>1638109605.9875908</v>
      </c>
      <c r="E77" s="61">
        <f t="shared" si="6"/>
        <v>41401000</v>
      </c>
      <c r="F77" s="61">
        <f t="shared" si="3"/>
        <v>-42826873.71089983</v>
      </c>
      <c r="G77" s="62">
        <f t="shared" si="4"/>
        <v>41401000</v>
      </c>
      <c r="I77" s="14">
        <f t="shared" si="5"/>
        <v>1679510605.9875908</v>
      </c>
    </row>
    <row r="78" spans="1:11" x14ac:dyDescent="0.25">
      <c r="B78" s="14"/>
      <c r="C78" s="14"/>
      <c r="D78" s="70"/>
      <c r="E78" s="70"/>
      <c r="F78" s="14"/>
      <c r="G78" s="14"/>
      <c r="J78" s="13">
        <f>K75-4500000</f>
        <v>79823000</v>
      </c>
    </row>
    <row r="79" spans="1:11" x14ac:dyDescent="0.25">
      <c r="B79" s="14"/>
      <c r="C79" s="14"/>
      <c r="D79" s="14"/>
      <c r="E79" s="14"/>
      <c r="F79" s="14"/>
      <c r="G79" s="14"/>
    </row>
    <row r="80" spans="1:11" x14ac:dyDescent="0.25">
      <c r="F80" s="33"/>
    </row>
  </sheetData>
  <mergeCells count="4">
    <mergeCell ref="D2:E2"/>
    <mergeCell ref="B2:C2"/>
    <mergeCell ref="F2:G2"/>
    <mergeCell ref="D78:E7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synthèse</vt:lpstr>
      <vt:lpstr>revision du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Hamidou SEONE</dc:creator>
  <cp:lastModifiedBy>Nathalie</cp:lastModifiedBy>
  <cp:lastPrinted>2021-05-27T11:17:45Z</cp:lastPrinted>
  <dcterms:created xsi:type="dcterms:W3CDTF">2020-11-25T13:37:28Z</dcterms:created>
  <dcterms:modified xsi:type="dcterms:W3CDTF">2021-06-07T13:10:23Z</dcterms:modified>
</cp:coreProperties>
</file>